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20730" windowHeight="9915" tabRatio="925" activeTab="3"/>
  </bookViews>
  <sheets>
    <sheet name="аппарат оплата труда 2020 год" sheetId="1" r:id="rId1"/>
    <sheet name="аппарат оплата труда 2021" sheetId="3" r:id="rId2"/>
    <sheet name="аппарат оплата труда 2022 " sheetId="6" r:id="rId3"/>
    <sheet name="аппарат оплата труда 2023" sheetId="7" r:id="rId4"/>
    <sheet name="Лист1" sheetId="2" r:id="rId5"/>
  </sheets>
  <definedNames>
    <definedName name="_xlnm.Print_Titles" localSheetId="0">'аппарат оплата труда 2020 год'!$A:$B,'аппарат оплата труда 2020 год'!$1:$6</definedName>
    <definedName name="_xlnm.Print_Titles" localSheetId="1">'аппарат оплата труда 2021'!$A:$B,'аппарат оплата труда 2021'!$1:$6</definedName>
    <definedName name="_xlnm.Print_Titles" localSheetId="2">'аппарат оплата труда 2022 '!$A:$B,'аппарат оплата труда 2022 '!$1:$6</definedName>
    <definedName name="_xlnm.Print_Titles" localSheetId="3">'аппарат оплата труда 2023'!$A:$B,'аппарат оплата труда 2023'!$1:$6</definedName>
  </definedNames>
  <calcPr calcId="145621"/>
</workbook>
</file>

<file path=xl/calcChain.xml><?xml version="1.0" encoding="utf-8"?>
<calcChain xmlns="http://schemas.openxmlformats.org/spreadsheetml/2006/main">
  <c r="X10" i="3" l="1"/>
  <c r="Z9" i="3" l="1"/>
  <c r="W9" i="7"/>
  <c r="U9" i="7"/>
  <c r="U9" i="6"/>
  <c r="W9" i="6"/>
  <c r="W9" i="3"/>
  <c r="W10" i="3"/>
  <c r="W8" i="3"/>
  <c r="U9" i="3"/>
  <c r="U10" i="3"/>
  <c r="U8" i="3"/>
  <c r="C17" i="7"/>
  <c r="G17" i="7" s="1"/>
  <c r="C9" i="7"/>
  <c r="Q9" i="7" s="1"/>
  <c r="E26" i="7"/>
  <c r="D26" i="7"/>
  <c r="N19" i="7"/>
  <c r="R19" i="7" s="1"/>
  <c r="S19" i="7" s="1"/>
  <c r="AE10" i="7"/>
  <c r="AE9" i="7"/>
  <c r="S9" i="7"/>
  <c r="M9" i="7"/>
  <c r="E9" i="7"/>
  <c r="AE8" i="7"/>
  <c r="N19" i="6"/>
  <c r="R19" i="6" s="1"/>
  <c r="S19" i="6" s="1"/>
  <c r="AE10" i="6"/>
  <c r="AE9" i="6"/>
  <c r="AF9" i="6" s="1"/>
  <c r="AE8" i="6"/>
  <c r="C17" i="6"/>
  <c r="I17" i="6" s="1"/>
  <c r="C9" i="6"/>
  <c r="D26" i="6"/>
  <c r="E26" i="6" s="1"/>
  <c r="O19" i="6"/>
  <c r="Q19" i="6" s="1"/>
  <c r="G17" i="6"/>
  <c r="S9" i="6"/>
  <c r="Q9" i="6"/>
  <c r="O9" i="6"/>
  <c r="M9" i="6"/>
  <c r="K9" i="6"/>
  <c r="I9" i="6"/>
  <c r="G9" i="6"/>
  <c r="E9" i="6"/>
  <c r="R19" i="3"/>
  <c r="O17" i="3"/>
  <c r="X8" i="1"/>
  <c r="X10" i="1"/>
  <c r="X9" i="1"/>
  <c r="U9" i="1"/>
  <c r="U10" i="1"/>
  <c r="U8" i="1"/>
  <c r="S10" i="1"/>
  <c r="S9" i="1"/>
  <c r="S8" i="1"/>
  <c r="S9" i="3"/>
  <c r="X9" i="3" l="1"/>
  <c r="AB9" i="3" s="1"/>
  <c r="AF9" i="7"/>
  <c r="I9" i="7"/>
  <c r="G9" i="7"/>
  <c r="K9" i="7"/>
  <c r="O9" i="7"/>
  <c r="E17" i="7"/>
  <c r="I17" i="7"/>
  <c r="S17" i="7"/>
  <c r="O19" i="7"/>
  <c r="Q19" i="7" s="1"/>
  <c r="J17" i="6"/>
  <c r="L17" i="6" s="1"/>
  <c r="M17" i="6" s="1"/>
  <c r="E17" i="6"/>
  <c r="O17" i="6"/>
  <c r="X9" i="6"/>
  <c r="S17" i="6"/>
  <c r="S17" i="1"/>
  <c r="X9" i="7" l="1"/>
  <c r="AB9" i="7" s="1"/>
  <c r="J17" i="7"/>
  <c r="AB9" i="6"/>
  <c r="Z9" i="6"/>
  <c r="D25" i="6"/>
  <c r="Q17" i="6"/>
  <c r="S19" i="3"/>
  <c r="O19" i="3"/>
  <c r="Q19" i="3" s="1"/>
  <c r="I17" i="1"/>
  <c r="G17" i="1"/>
  <c r="E17" i="1"/>
  <c r="Z9" i="7" l="1"/>
  <c r="O17" i="7"/>
  <c r="L17" i="7"/>
  <c r="M17" i="7" s="1"/>
  <c r="D28" i="7"/>
  <c r="E28" i="7" s="1"/>
  <c r="AD9" i="7"/>
  <c r="E25" i="6"/>
  <c r="D28" i="6"/>
  <c r="E28" i="6" s="1"/>
  <c r="AD9" i="6"/>
  <c r="J17" i="1"/>
  <c r="O17" i="1" s="1"/>
  <c r="I17" i="3"/>
  <c r="S17" i="3"/>
  <c r="G17" i="3"/>
  <c r="L17" i="1"/>
  <c r="M17" i="1" s="1"/>
  <c r="E17" i="3"/>
  <c r="J17" i="3" s="1"/>
  <c r="S19" i="1"/>
  <c r="AF8" i="1"/>
  <c r="AF10" i="1"/>
  <c r="AF9" i="1"/>
  <c r="Q17" i="7" l="1"/>
  <c r="D25" i="7"/>
  <c r="L17" i="3"/>
  <c r="M17" i="3" s="1"/>
  <c r="Q17" i="3"/>
  <c r="D25" i="1"/>
  <c r="Q17" i="1"/>
  <c r="AF9" i="3"/>
  <c r="O9" i="3"/>
  <c r="K9" i="3"/>
  <c r="G9" i="3"/>
  <c r="Q9" i="3"/>
  <c r="M9" i="3"/>
  <c r="I9" i="3"/>
  <c r="E9" i="3"/>
  <c r="AF8" i="3"/>
  <c r="C8" i="6" s="1"/>
  <c r="S8" i="3"/>
  <c r="O8" i="3"/>
  <c r="K8" i="3"/>
  <c r="G8" i="3"/>
  <c r="Q8" i="3"/>
  <c r="M8" i="3"/>
  <c r="I8" i="3"/>
  <c r="E8" i="3"/>
  <c r="X8" i="3" s="1"/>
  <c r="AB8" i="3" s="1"/>
  <c r="AF10" i="3"/>
  <c r="C10" i="6" s="1"/>
  <c r="M10" i="3"/>
  <c r="G10" i="3"/>
  <c r="Q10" i="3"/>
  <c r="I10" i="3"/>
  <c r="E10" i="3"/>
  <c r="K10" i="3"/>
  <c r="O10" i="3"/>
  <c r="S10" i="3"/>
  <c r="C11" i="3"/>
  <c r="E8" i="1"/>
  <c r="E9" i="1"/>
  <c r="E10" i="1"/>
  <c r="C11" i="1"/>
  <c r="M8" i="6" l="1"/>
  <c r="Q8" i="6"/>
  <c r="U8" i="6"/>
  <c r="W8" i="6"/>
  <c r="E8" i="6"/>
  <c r="I8" i="6"/>
  <c r="S8" i="6"/>
  <c r="AF8" i="6"/>
  <c r="C8" i="7" s="1"/>
  <c r="K8" i="6"/>
  <c r="G8" i="6"/>
  <c r="O8" i="6"/>
  <c r="W10" i="6"/>
  <c r="U10" i="6"/>
  <c r="G10" i="6"/>
  <c r="O10" i="6"/>
  <c r="C11" i="6"/>
  <c r="I10" i="6"/>
  <c r="Q10" i="6"/>
  <c r="AF10" i="6"/>
  <c r="C10" i="7" s="1"/>
  <c r="K10" i="6"/>
  <c r="S10" i="6"/>
  <c r="E10" i="6"/>
  <c r="X10" i="6" s="1"/>
  <c r="M10" i="6"/>
  <c r="AB10" i="3"/>
  <c r="E25" i="7"/>
  <c r="G25" i="1"/>
  <c r="H25" i="1" s="1"/>
  <c r="D25" i="3"/>
  <c r="G8" i="1"/>
  <c r="X8" i="6" l="1"/>
  <c r="W8" i="7"/>
  <c r="U8" i="7"/>
  <c r="K8" i="7"/>
  <c r="I8" i="7"/>
  <c r="Q8" i="7"/>
  <c r="G8" i="7"/>
  <c r="S8" i="7"/>
  <c r="AF8" i="7"/>
  <c r="E8" i="7"/>
  <c r="M8" i="7"/>
  <c r="O8" i="7"/>
  <c r="Z10" i="6"/>
  <c r="AB10" i="6"/>
  <c r="X11" i="6"/>
  <c r="Z11" i="6" s="1"/>
  <c r="W10" i="7"/>
  <c r="AF10" i="7"/>
  <c r="U10" i="7"/>
  <c r="E10" i="7"/>
  <c r="M10" i="7"/>
  <c r="C11" i="7"/>
  <c r="G10" i="7"/>
  <c r="O10" i="7"/>
  <c r="I10" i="7"/>
  <c r="Q10" i="7"/>
  <c r="K10" i="7"/>
  <c r="S10" i="7"/>
  <c r="D26" i="3"/>
  <c r="E26" i="3" s="1"/>
  <c r="Z8" i="3"/>
  <c r="AD8" i="3"/>
  <c r="Z10" i="3"/>
  <c r="AD10" i="3"/>
  <c r="D29" i="3"/>
  <c r="E29" i="3" s="1"/>
  <c r="E25" i="3"/>
  <c r="X11" i="3"/>
  <c r="Z11" i="3" s="1"/>
  <c r="Z8" i="6" l="1"/>
  <c r="AB8" i="6"/>
  <c r="X8" i="7"/>
  <c r="X10" i="7"/>
  <c r="AB11" i="6"/>
  <c r="D29" i="6"/>
  <c r="AD10" i="6"/>
  <c r="D27" i="3"/>
  <c r="E27" i="3" s="1"/>
  <c r="AD9" i="3"/>
  <c r="D28" i="3"/>
  <c r="E28" i="3" s="1"/>
  <c r="E30" i="3" s="1"/>
  <c r="AB11" i="3"/>
  <c r="W10" i="1"/>
  <c r="Q10" i="1"/>
  <c r="O10" i="1"/>
  <c r="M10" i="1"/>
  <c r="K10" i="1"/>
  <c r="I10" i="1"/>
  <c r="G10" i="1"/>
  <c r="W9" i="1"/>
  <c r="Q9" i="1"/>
  <c r="O9" i="1"/>
  <c r="M9" i="1"/>
  <c r="K9" i="1"/>
  <c r="I9" i="1"/>
  <c r="G9" i="1"/>
  <c r="W8" i="1"/>
  <c r="Q8" i="1"/>
  <c r="O8" i="1"/>
  <c r="M8" i="1"/>
  <c r="K8" i="1"/>
  <c r="I8" i="1"/>
  <c r="Z8" i="7" l="1"/>
  <c r="AB8" i="7"/>
  <c r="D27" i="6"/>
  <c r="E27" i="6" s="1"/>
  <c r="AD8" i="6"/>
  <c r="AD11" i="6" s="1"/>
  <c r="E29" i="6"/>
  <c r="E30" i="6" s="1"/>
  <c r="D30" i="6"/>
  <c r="Z10" i="7"/>
  <c r="X11" i="7"/>
  <c r="Z11" i="7" s="1"/>
  <c r="AB10" i="7"/>
  <c r="AD11" i="3"/>
  <c r="D30" i="3"/>
  <c r="O19" i="1"/>
  <c r="Q19" i="1" s="1"/>
  <c r="AB10" i="1"/>
  <c r="D24" i="1" s="1"/>
  <c r="AB9" i="1"/>
  <c r="D23" i="1" s="1"/>
  <c r="D27" i="7" l="1"/>
  <c r="E27" i="7" s="1"/>
  <c r="AD8" i="7"/>
  <c r="AD10" i="7"/>
  <c r="AD11" i="7" s="1"/>
  <c r="AB11" i="7"/>
  <c r="D29" i="7"/>
  <c r="AB8" i="1"/>
  <c r="D22" i="1" s="1"/>
  <c r="G22" i="1" s="1"/>
  <c r="H22" i="1" s="1"/>
  <c r="G24" i="1"/>
  <c r="H24" i="1" s="1"/>
  <c r="G23" i="1"/>
  <c r="H23" i="1" s="1"/>
  <c r="AD9" i="1"/>
  <c r="AD10" i="1"/>
  <c r="X11" i="1"/>
  <c r="Z11" i="1" s="1"/>
  <c r="Z10" i="1"/>
  <c r="Z8" i="1"/>
  <c r="Z9" i="1"/>
  <c r="E29" i="7" l="1"/>
  <c r="E30" i="7" s="1"/>
  <c r="D30" i="7"/>
  <c r="AB11" i="1"/>
  <c r="AD8" i="1"/>
  <c r="AD11" i="1" s="1"/>
</calcChain>
</file>

<file path=xl/sharedStrings.xml><?xml version="1.0" encoding="utf-8"?>
<sst xmlns="http://schemas.openxmlformats.org/spreadsheetml/2006/main" count="176" uniqueCount="46">
  <si>
    <t xml:space="preserve">оклад </t>
  </si>
  <si>
    <t xml:space="preserve">классный чин </t>
  </si>
  <si>
    <t xml:space="preserve">надбавка за выслугу лет </t>
  </si>
  <si>
    <t>надбавка за особые условия муниципальной службы</t>
  </si>
  <si>
    <t>надбавка за работу со сведниями составляющие государственную тайну</t>
  </si>
  <si>
    <t xml:space="preserve">премия за особо важных и сложных заданий </t>
  </si>
  <si>
    <t xml:space="preserve">ежемесячное денежное поощрение муниципального служащего </t>
  </si>
  <si>
    <t>единовременная выплата три предоставлении ежегодного оплачиваемого отпуска</t>
  </si>
  <si>
    <t xml:space="preserve">метариальная помощь </t>
  </si>
  <si>
    <t xml:space="preserve">отчисления </t>
  </si>
  <si>
    <t>в месяц</t>
  </si>
  <si>
    <t>на 12 месяцев</t>
  </si>
  <si>
    <t xml:space="preserve">Финансовое управление </t>
  </si>
  <si>
    <t xml:space="preserve">Администрация МР </t>
  </si>
  <si>
    <t>Отдел образования</t>
  </si>
  <si>
    <t>всего фонд оплаты труда на год</t>
  </si>
  <si>
    <t>итого оплата труда аппарата управления</t>
  </si>
  <si>
    <t xml:space="preserve">Отчисления </t>
  </si>
  <si>
    <t xml:space="preserve">Контрольно-счетная комиссия </t>
  </si>
  <si>
    <t xml:space="preserve">% </t>
  </si>
  <si>
    <t>2020 год</t>
  </si>
  <si>
    <t xml:space="preserve">С учетом индексации  оплата труда </t>
  </si>
  <si>
    <t xml:space="preserve">Расчет на содержание главы Лысогорского муниципального района </t>
  </si>
  <si>
    <t xml:space="preserve">С учетом индексации </t>
  </si>
  <si>
    <t>Отчисления</t>
  </si>
  <si>
    <t xml:space="preserve">с учетом индесации </t>
  </si>
  <si>
    <t>Глава района</t>
  </si>
  <si>
    <t xml:space="preserve">Кол-во месяцев </t>
  </si>
  <si>
    <t xml:space="preserve">Оплата труда </t>
  </si>
  <si>
    <t xml:space="preserve">Норматив размера денежного вознаграждения выборного должностного лица органа местного самоуправления, осуществляющего свои полномочия на постоянной основе </t>
  </si>
  <si>
    <t>Норматив выплаты вознаграждения за работу со сведениями, составляющими государственную тайну</t>
  </si>
  <si>
    <t>Норматив единовременной выплаты при предоставлении ежегодного оплачиваемого отпуска выборного должностного лица органа местного самоуправления, осуществляющего свои полномочия на постоянной основе</t>
  </si>
  <si>
    <t>ИТОГО на год</t>
  </si>
  <si>
    <t>Всего на год с учетом отчислений</t>
  </si>
  <si>
    <t xml:space="preserve">Оклады с учетом индексации </t>
  </si>
  <si>
    <t xml:space="preserve">Оклад с учетом индексации </t>
  </si>
  <si>
    <t>Расчет фонда оплаты труда аппарата управления по Лысогорскому муниципальному району на 2021 год</t>
  </si>
  <si>
    <t>2021 год</t>
  </si>
  <si>
    <t>Расчет фонда оплаты труда аппарата управления по Лысогорскому муниципальному району на 2020 год</t>
  </si>
  <si>
    <t>период</t>
  </si>
  <si>
    <t>ВСЕГО</t>
  </si>
  <si>
    <t>Расчет фонда оплаты труда аппарата управления по Лысогорскому муниципальному району на 2022 год</t>
  </si>
  <si>
    <t>2022 год</t>
  </si>
  <si>
    <t xml:space="preserve">ежемесячная надбавка за стаж работы в структурных подразделениях по защите государственной тайны </t>
  </si>
  <si>
    <t>Расчет фонда оплаты труда аппарата управления по Лысогорскому муниципальному району на 2023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</si>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</sst>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4" fontId="1" fillId="0" borderId="1" xfId="0" applyNumberFormat="1" applyFont="1" applyBorder="1"/>
    <xf numFmtId="10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8" xfId="0" applyFont="1" applyBorder="1"/>
    <xf numFmtId="4" fontId="1" fillId="0" borderId="9" xfId="0" applyNumberFormat="1" applyFont="1" applyBorder="1"/>
    <xf numFmtId="0" fontId="1" fillId="0" borderId="11" xfId="0" applyFont="1" applyBorder="1"/>
    <xf numFmtId="4" fontId="1" fillId="0" borderId="11" xfId="0" applyNumberFormat="1" applyFont="1" applyBorder="1"/>
    <xf numFmtId="10" fontId="1" fillId="0" borderId="11" xfId="0" applyNumberFormat="1" applyFont="1" applyBorder="1"/>
    <xf numFmtId="0" fontId="1" fillId="0" borderId="13" xfId="0" applyFont="1" applyBorder="1"/>
    <xf numFmtId="0" fontId="1" fillId="0" borderId="14" xfId="0" applyFont="1" applyBorder="1"/>
    <xf numFmtId="4" fontId="1" fillId="0" borderId="14" xfId="0" applyNumberFormat="1" applyFont="1" applyBorder="1"/>
    <xf numFmtId="10" fontId="1" fillId="0" borderId="14" xfId="0" applyNumberFormat="1" applyFont="1" applyBorder="1"/>
    <xf numFmtId="0" fontId="1" fillId="0" borderId="15" xfId="0" applyFont="1" applyBorder="1" applyAlignment="1">
      <alignment wrapText="1"/>
    </xf>
    <xf numFmtId="0" fontId="1" fillId="0" borderId="16" xfId="0" applyFont="1" applyBorder="1"/>
    <xf numFmtId="4" fontId="1" fillId="0" borderId="16" xfId="0" applyNumberFormat="1" applyFont="1" applyBorder="1"/>
    <xf numFmtId="10" fontId="1" fillId="0" borderId="16" xfId="0" applyNumberFormat="1" applyFont="1" applyBorder="1"/>
    <xf numFmtId="0" fontId="1" fillId="0" borderId="17" xfId="0" applyFont="1" applyBorder="1"/>
    <xf numFmtId="0" fontId="1" fillId="0" borderId="18" xfId="0" applyFont="1" applyBorder="1"/>
    <xf numFmtId="4" fontId="1" fillId="0" borderId="18" xfId="0" applyNumberFormat="1" applyFont="1" applyBorder="1"/>
    <xf numFmtId="10" fontId="1" fillId="0" borderId="18" xfId="0" applyNumberFormat="1" applyFont="1" applyBorder="1"/>
    <xf numFmtId="0" fontId="1" fillId="0" borderId="10" xfId="0" applyFont="1" applyBorder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2" fontId="1" fillId="0" borderId="11" xfId="0" applyNumberFormat="1" applyFont="1" applyBorder="1"/>
    <xf numFmtId="4" fontId="1" fillId="0" borderId="32" xfId="0" applyNumberFormat="1" applyFont="1" applyBorder="1"/>
    <xf numFmtId="0" fontId="1" fillId="0" borderId="2" xfId="0" applyFont="1" applyBorder="1" applyAlignment="1">
      <alignment horizontal="center" vertical="center" wrapText="1"/>
    </xf>
    <xf numFmtId="10" fontId="1" fillId="0" borderId="10" xfId="0" applyNumberFormat="1" applyFont="1" applyBorder="1"/>
    <xf numFmtId="4" fontId="1" fillId="0" borderId="23" xfId="0" applyNumberFormat="1" applyFont="1" applyBorder="1"/>
    <xf numFmtId="4" fontId="1" fillId="0" borderId="30" xfId="0" applyNumberFormat="1" applyFont="1" applyBorder="1"/>
    <xf numFmtId="4" fontId="1" fillId="0" borderId="24" xfId="0" applyNumberFormat="1" applyFont="1" applyBorder="1"/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/>
    <xf numFmtId="0" fontId="1" fillId="0" borderId="0" xfId="0" applyFont="1" applyBorder="1"/>
    <xf numFmtId="0" fontId="1" fillId="0" borderId="9" xfId="0" applyFont="1" applyBorder="1" applyAlignment="1">
      <alignment vertical="center"/>
    </xf>
    <xf numFmtId="4" fontId="1" fillId="0" borderId="1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0" fontId="1" fillId="0" borderId="8" xfId="0" applyNumberFormat="1" applyFont="1" applyBorder="1"/>
    <xf numFmtId="10" fontId="1" fillId="0" borderId="26" xfId="0" applyNumberFormat="1" applyFont="1" applyBorder="1"/>
    <xf numFmtId="0" fontId="1" fillId="0" borderId="29" xfId="0" applyFont="1" applyBorder="1"/>
    <xf numFmtId="10" fontId="1" fillId="0" borderId="3" xfId="0" applyNumberFormat="1" applyFont="1" applyBorder="1"/>
    <xf numFmtId="4" fontId="1" fillId="0" borderId="7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32" xfId="0" applyFont="1" applyBorder="1"/>
    <xf numFmtId="4" fontId="1" fillId="0" borderId="9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/>
    </xf>
    <xf numFmtId="0" fontId="1" fillId="0" borderId="1" xfId="0" applyFont="1" applyFill="1" applyBorder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25"/>
  <sheetViews>
    <sheetView zoomScaleNormal="100" workbookViewId="0">
      <pane xSplit="2" ySplit="6" topLeftCell="V7" activePane="bottomRight" state="frozen"/>
      <selection pane="topRight" activeCell="C1" sqref="C1"/>
      <selection pane="bottomLeft" activeCell="A7" sqref="A7"/>
      <selection pane="bottomRight" activeCell="AJ9" sqref="AJ9"/>
    </sheetView>
  </sheetViews>
  <sheetFormatPr defaultRowHeight="15" x14ac:dyDescent="0.2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2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20" width="10.85546875" customWidth="1"/>
    <col min="21" max="21" width="13.28515625" customWidth="1"/>
    <col min="22" max="22" width="8.42578125" customWidth="1"/>
    <col min="23" max="23" width="11.28515625" customWidth="1"/>
    <col min="24" max="24" width="13.85546875" customWidth="1"/>
    <col min="25" max="25" width="7" customWidth="1"/>
    <col min="26" max="26" width="14.28515625" customWidth="1"/>
    <col min="27" max="27" width="10.7109375" customWidth="1"/>
    <col min="28" max="28" width="14.28515625" customWidth="1"/>
    <col min="29" max="29" width="8.140625" customWidth="1"/>
    <col min="30" max="30" width="14" customWidth="1"/>
    <col min="31" max="31" width="11.140625" customWidth="1"/>
    <col min="32" max="32" width="12.42578125" customWidth="1"/>
  </cols>
  <sheetData>
    <row r="2" spans="1:32" x14ac:dyDescent="0.25">
      <c r="A2" s="110" t="s">
        <v>38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32" ht="15.75" thickBot="1" x14ac:dyDescent="0.3"/>
    <row r="4" spans="1:32" s="1" customFormat="1" ht="87" customHeight="1" x14ac:dyDescent="0.25">
      <c r="A4" s="30"/>
      <c r="B4" s="108" t="s">
        <v>0</v>
      </c>
      <c r="C4" s="113"/>
      <c r="D4" s="113"/>
      <c r="E4" s="109"/>
      <c r="F4" s="104" t="s">
        <v>1</v>
      </c>
      <c r="G4" s="104"/>
      <c r="H4" s="104" t="s">
        <v>2</v>
      </c>
      <c r="I4" s="104"/>
      <c r="J4" s="104" t="s">
        <v>3</v>
      </c>
      <c r="K4" s="104"/>
      <c r="L4" s="104" t="s">
        <v>4</v>
      </c>
      <c r="M4" s="104"/>
      <c r="N4" s="104" t="s">
        <v>5</v>
      </c>
      <c r="O4" s="104"/>
      <c r="P4" s="104" t="s">
        <v>6</v>
      </c>
      <c r="Q4" s="104"/>
      <c r="R4" s="104" t="s">
        <v>43</v>
      </c>
      <c r="S4" s="104"/>
      <c r="T4" s="104" t="s">
        <v>7</v>
      </c>
      <c r="U4" s="104"/>
      <c r="V4" s="104" t="s">
        <v>8</v>
      </c>
      <c r="W4" s="104"/>
      <c r="X4" s="31" t="s">
        <v>15</v>
      </c>
      <c r="Y4" s="111" t="s">
        <v>9</v>
      </c>
      <c r="Z4" s="112"/>
      <c r="AA4" s="52" t="s">
        <v>21</v>
      </c>
      <c r="AB4" s="53"/>
      <c r="AC4" s="30"/>
      <c r="AD4" s="52" t="s">
        <v>17</v>
      </c>
      <c r="AE4" s="100" t="s">
        <v>34</v>
      </c>
      <c r="AF4" s="101"/>
    </row>
    <row r="5" spans="1:32" s="1" customFormat="1" ht="15" customHeight="1" x14ac:dyDescent="0.25">
      <c r="A5" s="10"/>
      <c r="B5" s="10"/>
      <c r="C5" s="10" t="s">
        <v>10</v>
      </c>
      <c r="D5" s="10"/>
      <c r="E5" s="10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 t="s">
        <v>19</v>
      </c>
      <c r="AB5" s="10" t="s">
        <v>20</v>
      </c>
      <c r="AC5" s="10"/>
      <c r="AD5" s="59" t="s">
        <v>20</v>
      </c>
      <c r="AE5" s="60"/>
      <c r="AF5" s="61"/>
    </row>
    <row r="6" spans="1:32" s="11" customFormat="1" ht="12.75" customHeight="1" thickBot="1" x14ac:dyDescent="0.3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4">
        <v>12</v>
      </c>
      <c r="M6" s="34">
        <v>13</v>
      </c>
      <c r="N6" s="34">
        <v>14</v>
      </c>
      <c r="O6" s="34">
        <v>15</v>
      </c>
      <c r="P6" s="34">
        <v>16</v>
      </c>
      <c r="Q6" s="34">
        <v>17</v>
      </c>
      <c r="R6" s="34">
        <v>18</v>
      </c>
      <c r="S6" s="34">
        <v>19</v>
      </c>
      <c r="T6" s="34">
        <v>20</v>
      </c>
      <c r="U6" s="34">
        <v>21</v>
      </c>
      <c r="V6" s="34">
        <v>22</v>
      </c>
      <c r="W6" s="34">
        <v>23</v>
      </c>
      <c r="X6" s="34">
        <v>21</v>
      </c>
      <c r="Y6" s="35">
        <v>25</v>
      </c>
      <c r="Z6" s="36">
        <v>26</v>
      </c>
      <c r="AA6" s="33">
        <v>27</v>
      </c>
      <c r="AB6" s="33">
        <v>28</v>
      </c>
      <c r="AC6" s="32">
        <v>29</v>
      </c>
      <c r="AD6" s="35">
        <v>30</v>
      </c>
      <c r="AE6" s="67">
        <v>31</v>
      </c>
      <c r="AF6" s="68">
        <v>32</v>
      </c>
    </row>
    <row r="7" spans="1:32" s="3" customFormat="1" ht="12.75" x14ac:dyDescent="0.2">
      <c r="A7" s="25"/>
      <c r="B7" s="26"/>
      <c r="C7" s="27"/>
      <c r="D7" s="27"/>
      <c r="E7" s="27"/>
      <c r="F7" s="26"/>
      <c r="G7" s="27"/>
      <c r="H7" s="26"/>
      <c r="I7" s="27"/>
      <c r="J7" s="26"/>
      <c r="K7" s="27"/>
      <c r="L7" s="26"/>
      <c r="M7" s="27"/>
      <c r="N7" s="26"/>
      <c r="O7" s="27"/>
      <c r="P7" s="26"/>
      <c r="Q7" s="27"/>
      <c r="R7" s="26"/>
      <c r="S7" s="27"/>
      <c r="T7" s="26"/>
      <c r="U7" s="27"/>
      <c r="V7" s="26"/>
      <c r="W7" s="27"/>
      <c r="X7" s="27"/>
      <c r="Y7" s="27"/>
      <c r="Z7" s="27"/>
      <c r="AA7" s="28"/>
      <c r="AB7" s="27"/>
      <c r="AC7" s="27"/>
      <c r="AD7" s="46"/>
      <c r="AE7" s="65"/>
      <c r="AF7" s="66"/>
    </row>
    <row r="8" spans="1:32" s="3" customFormat="1" ht="12.75" x14ac:dyDescent="0.2">
      <c r="A8" s="12" t="s">
        <v>12</v>
      </c>
      <c r="B8" s="2"/>
      <c r="C8" s="4">
        <v>53701.03</v>
      </c>
      <c r="D8" s="4">
        <v>12</v>
      </c>
      <c r="E8" s="4">
        <f>C8*D8</f>
        <v>644412.36</v>
      </c>
      <c r="F8" s="2">
        <v>6</v>
      </c>
      <c r="G8" s="4">
        <f>C8*F8</f>
        <v>322206.18</v>
      </c>
      <c r="H8" s="2">
        <v>2.5</v>
      </c>
      <c r="I8" s="4">
        <f>C8*H8</f>
        <v>134252.57500000001</v>
      </c>
      <c r="J8" s="2">
        <v>12</v>
      </c>
      <c r="K8" s="4">
        <f>C8*J8</f>
        <v>644412.36</v>
      </c>
      <c r="L8" s="2">
        <v>2</v>
      </c>
      <c r="M8" s="4">
        <f>C8*L8</f>
        <v>107402.06</v>
      </c>
      <c r="N8" s="2">
        <v>9.6</v>
      </c>
      <c r="O8" s="4">
        <f>C8*N8</f>
        <v>515529.88799999998</v>
      </c>
      <c r="P8" s="2">
        <v>14</v>
      </c>
      <c r="Q8" s="4">
        <f>C8*P8</f>
        <v>751814.41999999993</v>
      </c>
      <c r="R8" s="2"/>
      <c r="S8" s="4">
        <f>C8*R8</f>
        <v>0</v>
      </c>
      <c r="T8" s="2">
        <v>4</v>
      </c>
      <c r="U8" s="4">
        <f>C8*T8</f>
        <v>214804.12</v>
      </c>
      <c r="V8" s="2">
        <v>2</v>
      </c>
      <c r="W8" s="4">
        <f>C8*V8</f>
        <v>107402.06</v>
      </c>
      <c r="X8" s="4">
        <f>E8+G8+I8+K8+M8+O8+Q8+S8+W8+U8</f>
        <v>3442236.023</v>
      </c>
      <c r="Y8" s="4"/>
      <c r="Z8" s="4">
        <f>X8*30.2/100</f>
        <v>1039555.278946</v>
      </c>
      <c r="AA8" s="5">
        <v>1.036</v>
      </c>
      <c r="AB8" s="27">
        <f>((X8/12)*9)+((X8/12)*AA8)*3</f>
        <v>3473216.1472070003</v>
      </c>
      <c r="AC8" s="4"/>
      <c r="AD8" s="38">
        <f>AB8*AC11</f>
        <v>1048911.2764565141</v>
      </c>
      <c r="AE8" s="62">
        <v>1.036</v>
      </c>
      <c r="AF8" s="13">
        <f>C8*AE8</f>
        <v>55634.267079999998</v>
      </c>
    </row>
    <row r="9" spans="1:32" s="3" customFormat="1" ht="12.75" x14ac:dyDescent="0.2">
      <c r="A9" s="12" t="s">
        <v>13</v>
      </c>
      <c r="B9" s="2"/>
      <c r="C9" s="4">
        <v>155795.88</v>
      </c>
      <c r="D9" s="4">
        <v>12</v>
      </c>
      <c r="E9" s="4">
        <f>C9*D9</f>
        <v>1869550.56</v>
      </c>
      <c r="F9" s="2">
        <v>6</v>
      </c>
      <c r="G9" s="4">
        <f>C9*F9</f>
        <v>934775.28</v>
      </c>
      <c r="H9" s="2">
        <v>2.5</v>
      </c>
      <c r="I9" s="4">
        <f>C9*H9</f>
        <v>389489.7</v>
      </c>
      <c r="J9" s="2">
        <v>12</v>
      </c>
      <c r="K9" s="4">
        <f>C9*J9</f>
        <v>1869550.56</v>
      </c>
      <c r="L9" s="2">
        <v>2</v>
      </c>
      <c r="M9" s="4">
        <f>C9*L9</f>
        <v>311591.76</v>
      </c>
      <c r="N9" s="2">
        <v>9.6</v>
      </c>
      <c r="O9" s="4">
        <f>C9*N9</f>
        <v>1495640.4480000001</v>
      </c>
      <c r="P9" s="2">
        <v>14</v>
      </c>
      <c r="Q9" s="4">
        <f>C9*P9</f>
        <v>2181142.3200000003</v>
      </c>
      <c r="R9" s="2">
        <v>2.5</v>
      </c>
      <c r="S9" s="4">
        <f>9402*R9</f>
        <v>23505</v>
      </c>
      <c r="T9" s="2">
        <v>4</v>
      </c>
      <c r="U9" s="4">
        <f t="shared" ref="U9:U10" si="0">C9*T9</f>
        <v>623183.52</v>
      </c>
      <c r="V9" s="2">
        <v>2</v>
      </c>
      <c r="W9" s="4">
        <f>C9*V9</f>
        <v>311591.76</v>
      </c>
      <c r="X9" s="4">
        <f>E9+G9+I9+K9+M9+O9+Q9+S9+W9+U9</f>
        <v>10010020.907999998</v>
      </c>
      <c r="Y9" s="4"/>
      <c r="Z9" s="4">
        <f>X9*30.2/100</f>
        <v>3023026.3142159991</v>
      </c>
      <c r="AA9" s="5">
        <v>1.036</v>
      </c>
      <c r="AB9" s="27">
        <f>((X9/12)*9)+((X9/12)*AA9)*3</f>
        <v>10100111.096171999</v>
      </c>
      <c r="AC9" s="4"/>
      <c r="AD9" s="38">
        <f>AB9*AC11</f>
        <v>3050233.5510439435</v>
      </c>
      <c r="AE9" s="62">
        <v>1.036</v>
      </c>
      <c r="AF9" s="13">
        <f>C9*AE9</f>
        <v>161404.53168000001</v>
      </c>
    </row>
    <row r="10" spans="1:32" s="3" customFormat="1" ht="13.5" thickBot="1" x14ac:dyDescent="0.25">
      <c r="A10" s="17" t="s">
        <v>14</v>
      </c>
      <c r="B10" s="18"/>
      <c r="C10" s="4">
        <v>16691.169999999998</v>
      </c>
      <c r="D10" s="19">
        <v>12</v>
      </c>
      <c r="E10" s="19">
        <f>C10*D10</f>
        <v>200294.03999999998</v>
      </c>
      <c r="F10" s="18">
        <v>6</v>
      </c>
      <c r="G10" s="19">
        <f>C10*F10</f>
        <v>100147.01999999999</v>
      </c>
      <c r="H10" s="18">
        <v>2.5</v>
      </c>
      <c r="I10" s="19">
        <f>C10*H10</f>
        <v>41727.924999999996</v>
      </c>
      <c r="J10" s="18">
        <v>12</v>
      </c>
      <c r="K10" s="19">
        <f>C10*J10</f>
        <v>200294.03999999998</v>
      </c>
      <c r="L10" s="18">
        <v>2</v>
      </c>
      <c r="M10" s="19">
        <f>C10*L10</f>
        <v>33382.339999999997</v>
      </c>
      <c r="N10" s="18">
        <v>9.6</v>
      </c>
      <c r="O10" s="19">
        <f>C10*N10</f>
        <v>160235.23199999999</v>
      </c>
      <c r="P10" s="18">
        <v>14</v>
      </c>
      <c r="Q10" s="19">
        <f>C10*P10</f>
        <v>233676.37999999998</v>
      </c>
      <c r="R10" s="18"/>
      <c r="S10" s="19">
        <f>C10*R10</f>
        <v>0</v>
      </c>
      <c r="T10" s="18">
        <v>4</v>
      </c>
      <c r="U10" s="4">
        <f t="shared" si="0"/>
        <v>66764.679999999993</v>
      </c>
      <c r="V10" s="18">
        <v>2</v>
      </c>
      <c r="W10" s="19">
        <f>C10*V10</f>
        <v>33382.339999999997</v>
      </c>
      <c r="X10" s="4">
        <f>E10+G10+I10+K10+M10+O10+Q10+S10+W10+U10</f>
        <v>1069903.9969999997</v>
      </c>
      <c r="Y10" s="19"/>
      <c r="Z10" s="19">
        <f>X10*30.2/100</f>
        <v>323111.00709399988</v>
      </c>
      <c r="AA10" s="20">
        <v>1.036</v>
      </c>
      <c r="AB10" s="27">
        <f>((X10/12)*9)+((X10/12)*AA10)*3</f>
        <v>1079533.1329729999</v>
      </c>
      <c r="AC10" s="19"/>
      <c r="AD10" s="47">
        <f>AB10*AC11</f>
        <v>326019.00615784596</v>
      </c>
      <c r="AE10" s="45">
        <v>1.036</v>
      </c>
      <c r="AF10" s="58">
        <f>C10*AE10</f>
        <v>17292.05212</v>
      </c>
    </row>
    <row r="11" spans="1:32" s="3" customFormat="1" ht="28.5" customHeight="1" thickBot="1" x14ac:dyDescent="0.25">
      <c r="A11" s="21" t="s">
        <v>16</v>
      </c>
      <c r="B11" s="22"/>
      <c r="C11" s="23">
        <f>C8+C9+C10+C7</f>
        <v>226188.08000000002</v>
      </c>
      <c r="D11" s="23"/>
      <c r="E11" s="23"/>
      <c r="F11" s="22"/>
      <c r="G11" s="23"/>
      <c r="H11" s="22"/>
      <c r="I11" s="23"/>
      <c r="J11" s="22"/>
      <c r="K11" s="23"/>
      <c r="L11" s="22"/>
      <c r="M11" s="23"/>
      <c r="N11" s="22"/>
      <c r="O11" s="23"/>
      <c r="P11" s="22"/>
      <c r="Q11" s="23"/>
      <c r="R11" s="22"/>
      <c r="S11" s="23"/>
      <c r="T11" s="23"/>
      <c r="U11" s="23"/>
      <c r="V11" s="22"/>
      <c r="W11" s="23"/>
      <c r="X11" s="23">
        <f>X8+X9+X10+X7</f>
        <v>14522160.927999998</v>
      </c>
      <c r="Y11" s="24">
        <v>0.30199999999999999</v>
      </c>
      <c r="Z11" s="23">
        <f>X11*Y11</f>
        <v>4385692.6002559988</v>
      </c>
      <c r="AA11" s="24"/>
      <c r="AB11" s="23">
        <f>AB7+AB8+AB9+AB10</f>
        <v>14652860.376352001</v>
      </c>
      <c r="AC11" s="24">
        <v>0.30199999999999999</v>
      </c>
      <c r="AD11" s="48">
        <f>AD7+AD8+AD9+AD10</f>
        <v>4425163.8336583041</v>
      </c>
      <c r="AE11" s="63"/>
      <c r="AF11" s="64"/>
    </row>
    <row r="13" spans="1:32" s="3" customFormat="1" ht="12.75" x14ac:dyDescent="0.2">
      <c r="A13" s="105" t="s">
        <v>22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</row>
    <row r="14" spans="1:32" s="3" customFormat="1" ht="13.5" thickBo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51"/>
      <c r="S14" s="51"/>
      <c r="T14" s="51"/>
      <c r="U14" s="51"/>
      <c r="V14" s="51"/>
      <c r="W14" s="51"/>
      <c r="X14" s="51"/>
      <c r="Y14" s="51"/>
      <c r="Z14" s="51"/>
    </row>
    <row r="15" spans="1:32" s="7" customFormat="1" ht="122.25" customHeight="1" x14ac:dyDescent="0.25">
      <c r="A15" s="39"/>
      <c r="B15" s="40"/>
      <c r="C15" s="106" t="s">
        <v>29</v>
      </c>
      <c r="D15" s="114"/>
      <c r="E15" s="107"/>
      <c r="F15" s="106" t="s">
        <v>30</v>
      </c>
      <c r="G15" s="107"/>
      <c r="H15" s="106" t="s">
        <v>31</v>
      </c>
      <c r="I15" s="107"/>
      <c r="J15" s="52" t="s">
        <v>32</v>
      </c>
      <c r="K15" s="108" t="s">
        <v>24</v>
      </c>
      <c r="L15" s="109"/>
      <c r="M15" s="74" t="s">
        <v>33</v>
      </c>
      <c r="N15" s="39" t="s">
        <v>23</v>
      </c>
      <c r="O15" s="40"/>
      <c r="P15" s="40"/>
      <c r="Q15" s="52" t="s">
        <v>24</v>
      </c>
      <c r="R15" s="39"/>
      <c r="S15" s="69" t="s">
        <v>35</v>
      </c>
      <c r="T15" s="98"/>
      <c r="U15" s="98"/>
      <c r="V15" s="54"/>
      <c r="W15" s="54"/>
      <c r="X15" s="54"/>
      <c r="Y15" s="54"/>
      <c r="Z15" s="54"/>
    </row>
    <row r="16" spans="1:32" s="7" customFormat="1" ht="14.25" customHeight="1" x14ac:dyDescent="0.25">
      <c r="A16" s="75"/>
      <c r="B16" s="76"/>
      <c r="C16" s="77" t="s">
        <v>10</v>
      </c>
      <c r="D16" s="84"/>
      <c r="E16" s="79"/>
      <c r="F16" s="78"/>
      <c r="G16" s="85"/>
      <c r="H16" s="76"/>
      <c r="I16" s="77"/>
      <c r="J16" s="80"/>
      <c r="K16" s="80"/>
      <c r="L16" s="76"/>
      <c r="M16" s="81"/>
      <c r="N16" s="75"/>
      <c r="O16" s="76" t="s">
        <v>20</v>
      </c>
      <c r="P16" s="76"/>
      <c r="Q16" s="82" t="s">
        <v>20</v>
      </c>
      <c r="R16" s="75"/>
      <c r="S16" s="83"/>
      <c r="T16" s="98"/>
      <c r="U16" s="98"/>
      <c r="V16" s="54"/>
      <c r="W16" s="54"/>
      <c r="X16" s="54"/>
      <c r="Y16" s="54"/>
      <c r="Z16" s="54"/>
    </row>
    <row r="17" spans="1:26" s="7" customFormat="1" ht="12.75" x14ac:dyDescent="0.25">
      <c r="A17" s="41"/>
      <c r="B17" s="8"/>
      <c r="C17" s="85">
        <v>63247.25</v>
      </c>
      <c r="D17" s="9">
        <v>12</v>
      </c>
      <c r="E17" s="85">
        <f>C17*D17</f>
        <v>758967</v>
      </c>
      <c r="F17" s="9">
        <v>4</v>
      </c>
      <c r="G17" s="85">
        <f>C17*F17</f>
        <v>252989</v>
      </c>
      <c r="H17" s="8">
        <v>2</v>
      </c>
      <c r="I17" s="9">
        <f>C17*H17</f>
        <v>126494.5</v>
      </c>
      <c r="J17" s="86">
        <f>E17+G17+I17</f>
        <v>1138450.5</v>
      </c>
      <c r="K17" s="88">
        <v>0.30199999999999999</v>
      </c>
      <c r="L17" s="85">
        <f>J17*K17</f>
        <v>343812.05099999998</v>
      </c>
      <c r="M17" s="89">
        <f>J17+L17</f>
        <v>1482262.551</v>
      </c>
      <c r="N17" s="41"/>
      <c r="O17" s="85">
        <f>((J17/12)*N19)*3+(J17/12)*9</f>
        <v>1148696.5545000001</v>
      </c>
      <c r="P17" s="8"/>
      <c r="Q17" s="92">
        <f>O17*P19</f>
        <v>346906.359459</v>
      </c>
      <c r="R17" s="41"/>
      <c r="S17" s="91">
        <f>C17*N19</f>
        <v>65524.151000000005</v>
      </c>
      <c r="T17" s="99"/>
      <c r="U17" s="99"/>
      <c r="V17" s="54"/>
      <c r="W17" s="54"/>
      <c r="X17" s="54"/>
      <c r="Y17" s="54"/>
      <c r="Z17" s="54"/>
    </row>
    <row r="18" spans="1:26" s="7" customFormat="1" ht="12.75" x14ac:dyDescent="0.25">
      <c r="A18" s="41"/>
      <c r="B18" s="8"/>
      <c r="C18" s="9"/>
      <c r="D18" s="9"/>
      <c r="E18" s="9"/>
      <c r="F18" s="9"/>
      <c r="G18" s="9"/>
      <c r="H18" s="8"/>
      <c r="I18" s="9"/>
      <c r="J18" s="87"/>
      <c r="K18" s="87"/>
      <c r="L18" s="8"/>
      <c r="M18" s="44"/>
      <c r="N18" s="41"/>
      <c r="O18" s="8"/>
      <c r="P18" s="8"/>
      <c r="Q18" s="37"/>
      <c r="R18" s="41"/>
      <c r="S18" s="57"/>
      <c r="T18" s="54"/>
      <c r="U18" s="54"/>
      <c r="V18" s="54"/>
      <c r="W18" s="54"/>
      <c r="X18" s="54"/>
      <c r="Y18" s="54"/>
      <c r="Z18" s="54"/>
    </row>
    <row r="19" spans="1:26" s="3" customFormat="1" ht="13.5" thickBot="1" x14ac:dyDescent="0.25">
      <c r="A19" s="29"/>
      <c r="B19" s="14"/>
      <c r="C19" s="42"/>
      <c r="D19" s="16"/>
      <c r="E19" s="15"/>
      <c r="F19" s="102"/>
      <c r="G19" s="102"/>
      <c r="H19" s="14"/>
      <c r="I19" s="15"/>
      <c r="J19" s="16"/>
      <c r="K19" s="15"/>
      <c r="L19" s="14"/>
      <c r="M19" s="43"/>
      <c r="N19" s="45">
        <v>1.036</v>
      </c>
      <c r="O19" s="15">
        <f>(I19/12)*11+(I19/12)*N19</f>
        <v>0</v>
      </c>
      <c r="P19" s="16">
        <v>0.30199999999999999</v>
      </c>
      <c r="Q19" s="43">
        <f>O19*P19</f>
        <v>0</v>
      </c>
      <c r="R19" s="45">
        <v>1.036</v>
      </c>
      <c r="S19" s="58">
        <f>C19*R19</f>
        <v>0</v>
      </c>
      <c r="T19" s="55"/>
      <c r="U19" s="55"/>
      <c r="V19" s="56"/>
      <c r="W19" s="55"/>
      <c r="X19" s="55"/>
      <c r="Y19" s="55"/>
      <c r="Z19" s="55"/>
    </row>
    <row r="20" spans="1:26" s="3" customFormat="1" ht="12.75" x14ac:dyDescent="0.2">
      <c r="F20" s="105"/>
      <c r="G20" s="105"/>
      <c r="R20" s="56"/>
      <c r="S20" s="56"/>
      <c r="T20" s="56"/>
      <c r="U20" s="56"/>
      <c r="V20" s="56"/>
      <c r="W20" s="56"/>
      <c r="X20" s="56"/>
      <c r="Y20" s="56"/>
      <c r="Z20" s="56"/>
    </row>
    <row r="21" spans="1:26" s="3" customFormat="1" ht="12.75" x14ac:dyDescent="0.2">
      <c r="A21" s="2"/>
      <c r="B21" s="2"/>
      <c r="C21" s="2" t="s">
        <v>39</v>
      </c>
      <c r="D21" s="2">
        <v>211</v>
      </c>
      <c r="E21" s="2"/>
      <c r="F21" s="103">
        <v>213</v>
      </c>
      <c r="G21" s="103"/>
      <c r="H21" s="2" t="s">
        <v>40</v>
      </c>
    </row>
    <row r="22" spans="1:26" s="3" customFormat="1" ht="12.75" x14ac:dyDescent="0.2">
      <c r="A22" s="2" t="s">
        <v>12</v>
      </c>
      <c r="B22" s="2"/>
      <c r="C22" s="2">
        <v>11</v>
      </c>
      <c r="D22" s="4">
        <f>(AB8/12)*C22</f>
        <v>3183781.4682730832</v>
      </c>
      <c r="E22" s="5">
        <v>0.30199999999999999</v>
      </c>
      <c r="F22" s="2"/>
      <c r="G22" s="4">
        <f>D22*E22</f>
        <v>961502.00341847108</v>
      </c>
      <c r="H22" s="4">
        <f>D22+G22</f>
        <v>4145283.4716915544</v>
      </c>
    </row>
    <row r="23" spans="1:26" s="3" customFormat="1" ht="12.75" x14ac:dyDescent="0.2">
      <c r="A23" s="2" t="s">
        <v>13</v>
      </c>
      <c r="B23" s="2"/>
      <c r="C23" s="2">
        <v>11</v>
      </c>
      <c r="D23" s="4">
        <f>(AB9/12)*C23</f>
        <v>9258435.1714909989</v>
      </c>
      <c r="E23" s="5">
        <v>0.30199999999999999</v>
      </c>
      <c r="F23" s="2"/>
      <c r="G23" s="4">
        <f t="shared" ref="G23:G25" si="1">D23*E23</f>
        <v>2796047.4217902818</v>
      </c>
      <c r="H23" s="4">
        <f t="shared" ref="H23:H25" si="2">D23+G23</f>
        <v>12054482.59328128</v>
      </c>
    </row>
    <row r="24" spans="1:26" s="3" customFormat="1" ht="12.75" x14ac:dyDescent="0.2">
      <c r="A24" s="2" t="s">
        <v>14</v>
      </c>
      <c r="B24" s="2"/>
      <c r="C24" s="2">
        <v>11</v>
      </c>
      <c r="D24" s="4">
        <f>(AB10/12)*C24</f>
        <v>989572.03855858324</v>
      </c>
      <c r="E24" s="5">
        <v>0.30199999999999999</v>
      </c>
      <c r="F24" s="2"/>
      <c r="G24" s="4">
        <f t="shared" si="1"/>
        <v>298850.75564469211</v>
      </c>
      <c r="H24" s="4">
        <f t="shared" si="2"/>
        <v>1288422.7942032753</v>
      </c>
    </row>
    <row r="25" spans="1:26" x14ac:dyDescent="0.25">
      <c r="A25" s="93" t="s">
        <v>26</v>
      </c>
      <c r="B25" s="71"/>
      <c r="C25" s="2">
        <v>11</v>
      </c>
      <c r="D25" s="71">
        <f>(O17/12)*C25</f>
        <v>1052971.8416250001</v>
      </c>
      <c r="E25" s="5">
        <v>0.30199999999999999</v>
      </c>
      <c r="F25" s="71"/>
      <c r="G25" s="4">
        <f t="shared" si="1"/>
        <v>317997.49617075</v>
      </c>
      <c r="H25" s="4">
        <f t="shared" si="2"/>
        <v>1370969.3377957502</v>
      </c>
    </row>
  </sheetData>
  <mergeCells count="21">
    <mergeCell ref="A2:Z2"/>
    <mergeCell ref="A13:Z13"/>
    <mergeCell ref="F15:G15"/>
    <mergeCell ref="Y4:Z4"/>
    <mergeCell ref="P4:Q4"/>
    <mergeCell ref="R4:S4"/>
    <mergeCell ref="V4:W4"/>
    <mergeCell ref="H4:I4"/>
    <mergeCell ref="J4:K4"/>
    <mergeCell ref="L4:M4"/>
    <mergeCell ref="N4:O4"/>
    <mergeCell ref="B4:E4"/>
    <mergeCell ref="C15:E15"/>
    <mergeCell ref="AE4:AF4"/>
    <mergeCell ref="F19:G19"/>
    <mergeCell ref="F21:G21"/>
    <mergeCell ref="F4:G4"/>
    <mergeCell ref="F20:G20"/>
    <mergeCell ref="H15:I15"/>
    <mergeCell ref="K15:L15"/>
    <mergeCell ref="T4:U4"/>
  </mergeCells>
  <pageMargins left="0.70866141732283472" right="0.70866141732283472" top="0.74803149606299213" bottom="0.74803149606299213" header="0.31496062992125984" footer="0.31496062992125984"/>
  <pageSetup paperSize="9" scale="64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30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9" sqref="C9"/>
    </sheetView>
  </sheetViews>
  <sheetFormatPr defaultRowHeight="15" x14ac:dyDescent="0.2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4.85546875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19" width="10.85546875" customWidth="1"/>
    <col min="20" max="20" width="8.42578125" customWidth="1"/>
    <col min="21" max="23" width="11.28515625" customWidth="1"/>
    <col min="24" max="24" width="13.85546875" customWidth="1"/>
    <col min="25" max="25" width="7" customWidth="1"/>
    <col min="26" max="26" width="14.28515625" customWidth="1"/>
    <col min="27" max="27" width="10.7109375" customWidth="1"/>
    <col min="28" max="28" width="14.28515625" customWidth="1"/>
    <col min="29" max="29" width="8.140625" customWidth="1"/>
    <col min="30" max="30" width="14" customWidth="1"/>
    <col min="31" max="31" width="11.140625" customWidth="1"/>
    <col min="32" max="32" width="12.42578125" customWidth="1"/>
  </cols>
  <sheetData>
    <row r="2" spans="1:32" x14ac:dyDescent="0.25">
      <c r="A2" s="110" t="s">
        <v>36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32" ht="15.75" thickBot="1" x14ac:dyDescent="0.3"/>
    <row r="4" spans="1:32" s="1" customFormat="1" ht="87" customHeight="1" x14ac:dyDescent="0.25">
      <c r="A4" s="30"/>
      <c r="B4" s="108" t="s">
        <v>0</v>
      </c>
      <c r="C4" s="113"/>
      <c r="D4" s="113"/>
      <c r="E4" s="109"/>
      <c r="F4" s="104" t="s">
        <v>1</v>
      </c>
      <c r="G4" s="104"/>
      <c r="H4" s="104" t="s">
        <v>2</v>
      </c>
      <c r="I4" s="104"/>
      <c r="J4" s="104" t="s">
        <v>3</v>
      </c>
      <c r="K4" s="104"/>
      <c r="L4" s="104" t="s">
        <v>4</v>
      </c>
      <c r="M4" s="104"/>
      <c r="N4" s="104" t="s">
        <v>5</v>
      </c>
      <c r="O4" s="104"/>
      <c r="P4" s="104" t="s">
        <v>6</v>
      </c>
      <c r="Q4" s="104"/>
      <c r="R4" s="104" t="s">
        <v>43</v>
      </c>
      <c r="S4" s="104"/>
      <c r="T4" s="104" t="s">
        <v>7</v>
      </c>
      <c r="U4" s="104"/>
      <c r="V4" s="104" t="s">
        <v>8</v>
      </c>
      <c r="W4" s="104"/>
      <c r="X4" s="50" t="s">
        <v>15</v>
      </c>
      <c r="Y4" s="111" t="s">
        <v>9</v>
      </c>
      <c r="Z4" s="112"/>
      <c r="AA4" s="52" t="s">
        <v>21</v>
      </c>
      <c r="AB4" s="53"/>
      <c r="AC4" s="30"/>
      <c r="AD4" s="52" t="s">
        <v>17</v>
      </c>
      <c r="AE4" s="100" t="s">
        <v>35</v>
      </c>
      <c r="AF4" s="101"/>
    </row>
    <row r="5" spans="1:32" s="1" customFormat="1" ht="15" customHeight="1" x14ac:dyDescent="0.25">
      <c r="A5" s="10"/>
      <c r="B5" s="10"/>
      <c r="C5" s="10" t="s">
        <v>10</v>
      </c>
      <c r="D5" s="10"/>
      <c r="E5" s="10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 t="s">
        <v>19</v>
      </c>
      <c r="AB5" s="10">
        <v>2021</v>
      </c>
      <c r="AC5" s="10"/>
      <c r="AD5" s="59">
        <v>2021</v>
      </c>
      <c r="AE5" s="60"/>
      <c r="AF5" s="61"/>
    </row>
    <row r="6" spans="1:32" s="11" customFormat="1" ht="12.75" customHeight="1" thickBot="1" x14ac:dyDescent="0.3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4">
        <v>12</v>
      </c>
      <c r="M6" s="34">
        <v>13</v>
      </c>
      <c r="N6" s="34">
        <v>14</v>
      </c>
      <c r="O6" s="34">
        <v>15</v>
      </c>
      <c r="P6" s="34">
        <v>16</v>
      </c>
      <c r="Q6" s="34">
        <v>17</v>
      </c>
      <c r="R6" s="34">
        <v>18</v>
      </c>
      <c r="S6" s="34">
        <v>19</v>
      </c>
      <c r="T6" s="34">
        <v>20</v>
      </c>
      <c r="U6" s="34">
        <v>21</v>
      </c>
      <c r="V6" s="34">
        <v>22</v>
      </c>
      <c r="W6" s="34">
        <v>23</v>
      </c>
      <c r="X6" s="34">
        <v>24</v>
      </c>
      <c r="Y6" s="35">
        <v>25</v>
      </c>
      <c r="Z6" s="36">
        <v>26</v>
      </c>
      <c r="AA6" s="33">
        <v>27</v>
      </c>
      <c r="AB6" s="33">
        <v>28</v>
      </c>
      <c r="AC6" s="32">
        <v>29</v>
      </c>
      <c r="AD6" s="35">
        <v>30</v>
      </c>
      <c r="AE6" s="67">
        <v>31</v>
      </c>
      <c r="AF6" s="68">
        <v>32</v>
      </c>
    </row>
    <row r="7" spans="1:32" s="3" customFormat="1" ht="12.75" x14ac:dyDescent="0.2">
      <c r="A7" s="25"/>
      <c r="B7" s="26"/>
      <c r="C7" s="27"/>
      <c r="D7" s="27"/>
      <c r="E7" s="27"/>
      <c r="F7" s="26"/>
      <c r="G7" s="27"/>
      <c r="H7" s="26"/>
      <c r="I7" s="27"/>
      <c r="J7" s="26"/>
      <c r="K7" s="27"/>
      <c r="L7" s="26"/>
      <c r="M7" s="27"/>
      <c r="N7" s="26"/>
      <c r="O7" s="27"/>
      <c r="P7" s="26"/>
      <c r="Q7" s="27"/>
      <c r="R7" s="26"/>
      <c r="S7" s="27"/>
      <c r="T7" s="26"/>
      <c r="U7" s="27"/>
      <c r="V7" s="26"/>
      <c r="W7" s="27"/>
      <c r="X7" s="27"/>
      <c r="Y7" s="27"/>
      <c r="Z7" s="27"/>
      <c r="AA7" s="28"/>
      <c r="AB7" s="27"/>
      <c r="AC7" s="27"/>
      <c r="AD7" s="46"/>
      <c r="AE7" s="65"/>
      <c r="AF7" s="66"/>
    </row>
    <row r="8" spans="1:32" s="3" customFormat="1" ht="12.75" x14ac:dyDescent="0.2">
      <c r="A8" s="12" t="s">
        <v>12</v>
      </c>
      <c r="B8" s="2"/>
      <c r="C8" s="27">
        <v>61648</v>
      </c>
      <c r="D8" s="4">
        <v>12</v>
      </c>
      <c r="E8" s="4">
        <f>C8*D8</f>
        <v>739776</v>
      </c>
      <c r="F8" s="2">
        <v>6</v>
      </c>
      <c r="G8" s="4">
        <f>C8*F8</f>
        <v>369888</v>
      </c>
      <c r="H8" s="2">
        <v>2.5</v>
      </c>
      <c r="I8" s="4">
        <f>C8*H8</f>
        <v>154120</v>
      </c>
      <c r="J8" s="2">
        <v>12</v>
      </c>
      <c r="K8" s="4">
        <f>C8*J8</f>
        <v>739776</v>
      </c>
      <c r="L8" s="2">
        <v>2</v>
      </c>
      <c r="M8" s="4">
        <f>C8*L8</f>
        <v>123296</v>
      </c>
      <c r="N8" s="2">
        <v>9.6</v>
      </c>
      <c r="O8" s="4">
        <f>C8*N8</f>
        <v>591820.79999999993</v>
      </c>
      <c r="P8" s="2">
        <v>14</v>
      </c>
      <c r="Q8" s="4">
        <f>C8*P8</f>
        <v>863072</v>
      </c>
      <c r="R8" s="2"/>
      <c r="S8" s="4">
        <f>C8*R8</f>
        <v>0</v>
      </c>
      <c r="T8" s="2">
        <v>4</v>
      </c>
      <c r="U8" s="4">
        <f>C8*T8</f>
        <v>246592</v>
      </c>
      <c r="V8" s="2">
        <v>2</v>
      </c>
      <c r="W8" s="4">
        <f>C8*V8</f>
        <v>123296</v>
      </c>
      <c r="X8" s="4">
        <f>E8+G8+I8+K8+M8+O8+Q8+S8+U8+W8</f>
        <v>3951636.8</v>
      </c>
      <c r="Y8" s="4"/>
      <c r="Z8" s="4">
        <f>X8*30.2/100</f>
        <v>1193394.3135999998</v>
      </c>
      <c r="AA8" s="5">
        <v>1.036</v>
      </c>
      <c r="AB8" s="27">
        <f>((X8/12)*11)+((X8/12)*AA8)*1</f>
        <v>3963491.7104000002</v>
      </c>
      <c r="AC8" s="4"/>
      <c r="AD8" s="38">
        <f>AB8*AC11</f>
        <v>1196974.4965408</v>
      </c>
      <c r="AE8" s="62">
        <v>1.036</v>
      </c>
      <c r="AF8" s="13">
        <f>C8*AE8</f>
        <v>63867.328000000001</v>
      </c>
    </row>
    <row r="9" spans="1:32" s="3" customFormat="1" ht="12.75" x14ac:dyDescent="0.2">
      <c r="A9" s="12" t="s">
        <v>13</v>
      </c>
      <c r="B9" s="2"/>
      <c r="C9" s="27">
        <v>173947</v>
      </c>
      <c r="D9" s="4">
        <v>12</v>
      </c>
      <c r="E9" s="4">
        <f>C9*D9</f>
        <v>2087364</v>
      </c>
      <c r="F9" s="2">
        <v>6</v>
      </c>
      <c r="G9" s="4">
        <f>C9*F9</f>
        <v>1043682</v>
      </c>
      <c r="H9" s="2">
        <v>2.5</v>
      </c>
      <c r="I9" s="4">
        <f>C9*H9</f>
        <v>434867.5</v>
      </c>
      <c r="J9" s="2">
        <v>12</v>
      </c>
      <c r="K9" s="4">
        <f>C9*J9</f>
        <v>2087364</v>
      </c>
      <c r="L9" s="2">
        <v>2</v>
      </c>
      <c r="M9" s="4">
        <f>C9*L9</f>
        <v>347894</v>
      </c>
      <c r="N9" s="2">
        <v>9.6</v>
      </c>
      <c r="O9" s="4">
        <f>C9*N9</f>
        <v>1669891.2</v>
      </c>
      <c r="P9" s="2">
        <v>14</v>
      </c>
      <c r="Q9" s="4">
        <f>C9*P9</f>
        <v>2435258</v>
      </c>
      <c r="R9" s="2">
        <v>2.5</v>
      </c>
      <c r="S9" s="4">
        <f>9402*R9</f>
        <v>23505</v>
      </c>
      <c r="T9" s="2">
        <v>4</v>
      </c>
      <c r="U9" s="4">
        <f t="shared" ref="U9:U10" si="0">C9*T9</f>
        <v>695788</v>
      </c>
      <c r="V9" s="2">
        <v>2</v>
      </c>
      <c r="W9" s="4">
        <f t="shared" ref="W9:W10" si="1">C9*V9</f>
        <v>347894</v>
      </c>
      <c r="X9" s="4">
        <f>E9+G9+I9+K9+M9+O9+Q9+S9+U9+W9</f>
        <v>11173507.699999999</v>
      </c>
      <c r="Y9" s="4"/>
      <c r="Z9" s="4">
        <f>X9*30.2/100</f>
        <v>3374399.3253999995</v>
      </c>
      <c r="AA9" s="5">
        <v>1.036</v>
      </c>
      <c r="AB9" s="27">
        <f t="shared" ref="AB9:AB10" si="2">((X9/12)*11)+((X9/12)*AA9)*1</f>
        <v>11207028.223100001</v>
      </c>
      <c r="AC9" s="4"/>
      <c r="AD9" s="38">
        <f>AB9*AC11</f>
        <v>3384522.5233762003</v>
      </c>
      <c r="AE9" s="62">
        <v>1.036</v>
      </c>
      <c r="AF9" s="13">
        <f>C9*AE9</f>
        <v>180209.092</v>
      </c>
    </row>
    <row r="10" spans="1:32" s="3" customFormat="1" ht="13.5" thickBot="1" x14ac:dyDescent="0.25">
      <c r="A10" s="17" t="s">
        <v>14</v>
      </c>
      <c r="B10" s="18"/>
      <c r="C10" s="27">
        <v>14291</v>
      </c>
      <c r="D10" s="19">
        <v>12</v>
      </c>
      <c r="E10" s="19">
        <f>C10*D10</f>
        <v>171492</v>
      </c>
      <c r="F10" s="18">
        <v>6</v>
      </c>
      <c r="G10" s="19">
        <f>C10*F10</f>
        <v>85746</v>
      </c>
      <c r="H10" s="18">
        <v>2.5</v>
      </c>
      <c r="I10" s="19">
        <f>C10*H10</f>
        <v>35727.5</v>
      </c>
      <c r="J10" s="18">
        <v>12</v>
      </c>
      <c r="K10" s="19">
        <f>C10*J10</f>
        <v>171492</v>
      </c>
      <c r="L10" s="18">
        <v>2</v>
      </c>
      <c r="M10" s="19">
        <f>C10*L10</f>
        <v>28582</v>
      </c>
      <c r="N10" s="18">
        <v>9.6</v>
      </c>
      <c r="O10" s="19">
        <f>C10*N10</f>
        <v>137193.60000000001</v>
      </c>
      <c r="P10" s="18">
        <v>14</v>
      </c>
      <c r="Q10" s="19">
        <f>C10*P10</f>
        <v>200074</v>
      </c>
      <c r="R10" s="18"/>
      <c r="S10" s="19">
        <f>C10*R10</f>
        <v>0</v>
      </c>
      <c r="T10" s="18">
        <v>4</v>
      </c>
      <c r="U10" s="4">
        <f t="shared" si="0"/>
        <v>57164</v>
      </c>
      <c r="V10" s="18">
        <v>2</v>
      </c>
      <c r="W10" s="4">
        <f t="shared" si="1"/>
        <v>28582</v>
      </c>
      <c r="X10" s="4">
        <f>E10+G10+I10+K10+M10+O10+Q10+S10+U10+W10</f>
        <v>916053.1</v>
      </c>
      <c r="Y10" s="19"/>
      <c r="Z10" s="19">
        <f>X10*30.2/100</f>
        <v>276648.03619999997</v>
      </c>
      <c r="AA10" s="20">
        <v>1.036</v>
      </c>
      <c r="AB10" s="27">
        <f t="shared" si="2"/>
        <v>918801.25930000003</v>
      </c>
      <c r="AC10" s="19"/>
      <c r="AD10" s="47">
        <f>AB10*AC11</f>
        <v>277477.9803086</v>
      </c>
      <c r="AE10" s="45">
        <v>1.036</v>
      </c>
      <c r="AF10" s="58">
        <f>C10*AE10</f>
        <v>14805.476000000001</v>
      </c>
    </row>
    <row r="11" spans="1:32" s="3" customFormat="1" ht="28.5" customHeight="1" thickBot="1" x14ac:dyDescent="0.25">
      <c r="A11" s="21" t="s">
        <v>16</v>
      </c>
      <c r="B11" s="22"/>
      <c r="C11" s="23">
        <f>C8+C9+C10+C7</f>
        <v>249886</v>
      </c>
      <c r="D11" s="23"/>
      <c r="E11" s="23"/>
      <c r="F11" s="22"/>
      <c r="G11" s="23"/>
      <c r="H11" s="22"/>
      <c r="I11" s="23"/>
      <c r="J11" s="22"/>
      <c r="K11" s="23"/>
      <c r="L11" s="22"/>
      <c r="M11" s="23"/>
      <c r="N11" s="22"/>
      <c r="O11" s="23"/>
      <c r="P11" s="22"/>
      <c r="Q11" s="23"/>
      <c r="R11" s="22"/>
      <c r="S11" s="23"/>
      <c r="T11" s="22"/>
      <c r="U11" s="23"/>
      <c r="V11" s="23"/>
      <c r="W11" s="23"/>
      <c r="X11" s="23">
        <f>X8+X9+X10+X7</f>
        <v>16041197.6</v>
      </c>
      <c r="Y11" s="24">
        <v>0.30199999999999999</v>
      </c>
      <c r="Z11" s="23">
        <f>X11*Y11</f>
        <v>4844441.6751999995</v>
      </c>
      <c r="AA11" s="24"/>
      <c r="AB11" s="23">
        <f>AB7+AB8+AB9+AB10</f>
        <v>16089321.1928</v>
      </c>
      <c r="AC11" s="24">
        <v>0.30199999999999999</v>
      </c>
      <c r="AD11" s="48">
        <f>AD7+AD8+AD9+AD10</f>
        <v>4858975.0002255999</v>
      </c>
      <c r="AE11" s="63"/>
      <c r="AF11" s="64"/>
    </row>
    <row r="13" spans="1:32" s="3" customFormat="1" ht="12.75" x14ac:dyDescent="0.2">
      <c r="A13" s="105" t="s">
        <v>22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</row>
    <row r="14" spans="1:32" s="3" customFormat="1" ht="13.5" thickBot="1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51"/>
      <c r="S14" s="51"/>
      <c r="T14" s="51"/>
      <c r="U14" s="51"/>
      <c r="V14" s="51"/>
      <c r="W14" s="51"/>
      <c r="X14" s="51"/>
      <c r="Y14" s="51"/>
      <c r="Z14" s="51"/>
    </row>
    <row r="15" spans="1:32" s="7" customFormat="1" ht="75.75" customHeight="1" x14ac:dyDescent="0.25">
      <c r="A15" s="39"/>
      <c r="B15" s="52"/>
      <c r="C15" s="106" t="s">
        <v>29</v>
      </c>
      <c r="D15" s="114"/>
      <c r="E15" s="107"/>
      <c r="F15" s="106" t="s">
        <v>30</v>
      </c>
      <c r="G15" s="107"/>
      <c r="H15" s="106" t="s">
        <v>31</v>
      </c>
      <c r="I15" s="107"/>
      <c r="J15" s="52" t="s">
        <v>32</v>
      </c>
      <c r="K15" s="115" t="s">
        <v>24</v>
      </c>
      <c r="L15" s="115"/>
      <c r="M15" s="73" t="s">
        <v>33</v>
      </c>
      <c r="N15" s="39" t="s">
        <v>23</v>
      </c>
      <c r="O15" s="40"/>
      <c r="P15" s="40"/>
      <c r="Q15" s="52" t="s">
        <v>24</v>
      </c>
      <c r="R15" s="39"/>
      <c r="S15" s="69" t="s">
        <v>25</v>
      </c>
      <c r="T15" s="54"/>
      <c r="U15" s="54"/>
      <c r="V15" s="54"/>
      <c r="W15" s="54"/>
      <c r="X15" s="54"/>
      <c r="Y15" s="54"/>
      <c r="Z15" s="54"/>
    </row>
    <row r="16" spans="1:32" s="7" customFormat="1" ht="14.25" customHeight="1" x14ac:dyDescent="0.25">
      <c r="A16" s="75"/>
      <c r="B16" s="82"/>
      <c r="C16" s="77" t="s">
        <v>10</v>
      </c>
      <c r="D16" s="84"/>
      <c r="E16" s="79"/>
      <c r="F16" s="78"/>
      <c r="G16" s="85"/>
      <c r="H16" s="76"/>
      <c r="I16" s="77"/>
      <c r="J16" s="80"/>
      <c r="K16" s="80"/>
      <c r="L16" s="76"/>
      <c r="M16" s="81"/>
      <c r="N16" s="75"/>
      <c r="O16" s="76" t="s">
        <v>37</v>
      </c>
      <c r="P16" s="76"/>
      <c r="Q16" s="82" t="s">
        <v>37</v>
      </c>
      <c r="R16" s="75"/>
      <c r="S16" s="83"/>
      <c r="T16" s="54"/>
      <c r="U16" s="54"/>
      <c r="V16" s="54"/>
      <c r="W16" s="54"/>
      <c r="X16" s="54"/>
      <c r="Y16" s="54"/>
      <c r="Z16" s="54"/>
    </row>
    <row r="17" spans="1:26" s="7" customFormat="1" ht="12.75" x14ac:dyDescent="0.25">
      <c r="A17" s="41"/>
      <c r="B17" s="37"/>
      <c r="C17" s="85">
        <v>65524</v>
      </c>
      <c r="D17" s="9">
        <v>12</v>
      </c>
      <c r="E17" s="85">
        <f>C17*D17</f>
        <v>786288</v>
      </c>
      <c r="F17" s="9">
        <v>4</v>
      </c>
      <c r="G17" s="85">
        <f>C17*F17</f>
        <v>262096</v>
      </c>
      <c r="H17" s="8">
        <v>2</v>
      </c>
      <c r="I17" s="9">
        <f>C17*H17</f>
        <v>131048</v>
      </c>
      <c r="J17" s="86">
        <f>E17+G17+I17</f>
        <v>1179432</v>
      </c>
      <c r="K17" s="88">
        <v>0.30199999999999999</v>
      </c>
      <c r="L17" s="85">
        <f>J17*K17</f>
        <v>356188.46399999998</v>
      </c>
      <c r="M17" s="89">
        <f>J17+L17</f>
        <v>1535620.4639999999</v>
      </c>
      <c r="N17" s="41"/>
      <c r="O17" s="85">
        <f>((J17/12)*N19)*1+(J17/12)*11</f>
        <v>1182970.2960000001</v>
      </c>
      <c r="P17" s="8"/>
      <c r="Q17" s="92">
        <f>O17*P19</f>
        <v>357257.029392</v>
      </c>
      <c r="R17" s="41"/>
      <c r="S17" s="85">
        <f>C17*R19</f>
        <v>67882.864000000001</v>
      </c>
      <c r="T17" s="54"/>
      <c r="U17" s="54"/>
      <c r="V17" s="54"/>
      <c r="W17" s="54"/>
      <c r="X17" s="54"/>
      <c r="Y17" s="54"/>
      <c r="Z17" s="54"/>
    </row>
    <row r="18" spans="1:26" s="7" customFormat="1" ht="12.75" x14ac:dyDescent="0.25">
      <c r="A18" s="41"/>
      <c r="B18" s="37"/>
      <c r="C18" s="9"/>
      <c r="D18" s="9"/>
      <c r="E18" s="9"/>
      <c r="F18" s="9"/>
      <c r="G18" s="9"/>
      <c r="H18" s="8"/>
      <c r="I18" s="9"/>
      <c r="J18" s="10"/>
      <c r="K18" s="10"/>
      <c r="L18" s="8"/>
      <c r="M18" s="44"/>
      <c r="N18" s="41"/>
      <c r="O18" s="8"/>
      <c r="P18" s="8"/>
      <c r="Q18" s="37"/>
      <c r="R18" s="41"/>
      <c r="S18" s="57"/>
      <c r="T18" s="54"/>
      <c r="U18" s="54"/>
      <c r="V18" s="54"/>
      <c r="W18" s="54"/>
      <c r="X18" s="54"/>
      <c r="Y18" s="54"/>
      <c r="Z18" s="54"/>
    </row>
    <row r="19" spans="1:26" s="3" customFormat="1" ht="13.5" thickBot="1" x14ac:dyDescent="0.25">
      <c r="A19" s="29"/>
      <c r="B19" s="90"/>
      <c r="C19" s="42"/>
      <c r="D19" s="16"/>
      <c r="E19" s="15"/>
      <c r="F19" s="102"/>
      <c r="G19" s="102"/>
      <c r="H19" s="14"/>
      <c r="I19" s="15"/>
      <c r="J19" s="16"/>
      <c r="K19" s="15"/>
      <c r="L19" s="14"/>
      <c r="M19" s="43"/>
      <c r="N19" s="45">
        <v>1.036</v>
      </c>
      <c r="O19" s="15">
        <f>(I19/12)*11+(I19/12)*N19</f>
        <v>0</v>
      </c>
      <c r="P19" s="16">
        <v>0.30199999999999999</v>
      </c>
      <c r="Q19" s="43">
        <f>O19*P19</f>
        <v>0</v>
      </c>
      <c r="R19" s="45">
        <f>N19</f>
        <v>1.036</v>
      </c>
      <c r="S19" s="58">
        <f>C19*R19</f>
        <v>0</v>
      </c>
      <c r="T19" s="56"/>
      <c r="U19" s="55"/>
      <c r="V19" s="55"/>
      <c r="W19" s="55"/>
      <c r="X19" s="55"/>
      <c r="Y19" s="55"/>
      <c r="Z19" s="55"/>
    </row>
    <row r="20" spans="1:26" s="3" customFormat="1" ht="12.75" x14ac:dyDescent="0.2">
      <c r="F20" s="105"/>
      <c r="G20" s="105"/>
      <c r="R20" s="56"/>
      <c r="S20" s="56"/>
      <c r="T20" s="56"/>
      <c r="U20" s="56"/>
      <c r="V20" s="56"/>
      <c r="W20" s="56"/>
      <c r="X20" s="56"/>
      <c r="Y20" s="56"/>
      <c r="Z20" s="56"/>
    </row>
    <row r="21" spans="1:26" s="3" customFormat="1" ht="12.75" x14ac:dyDescent="0.2">
      <c r="F21" s="105"/>
      <c r="G21" s="105"/>
    </row>
    <row r="22" spans="1:26" s="3" customFormat="1" ht="25.5" x14ac:dyDescent="0.2">
      <c r="A22" s="2"/>
      <c r="B22" s="2"/>
      <c r="C22" s="70" t="s">
        <v>27</v>
      </c>
      <c r="D22" s="2" t="s">
        <v>28</v>
      </c>
      <c r="E22" s="2" t="s">
        <v>24</v>
      </c>
    </row>
    <row r="23" spans="1:26" s="3" customFormat="1" ht="12.75" x14ac:dyDescent="0.2">
      <c r="A23" s="2"/>
      <c r="B23" s="2"/>
      <c r="C23" s="2"/>
      <c r="D23" s="2"/>
      <c r="E23" s="5">
        <v>0.30199999999999999</v>
      </c>
    </row>
    <row r="24" spans="1:26" s="3" customFormat="1" ht="12.75" x14ac:dyDescent="0.2">
      <c r="A24" s="2"/>
      <c r="B24" s="2"/>
      <c r="C24" s="2"/>
      <c r="D24" s="2"/>
      <c r="E24" s="2"/>
    </row>
    <row r="25" spans="1:26" x14ac:dyDescent="0.25">
      <c r="A25" s="71" t="s">
        <v>26</v>
      </c>
      <c r="B25" s="71"/>
      <c r="C25" s="71">
        <v>8</v>
      </c>
      <c r="D25" s="72">
        <f>O17/12*C25</f>
        <v>788646.86400000006</v>
      </c>
      <c r="E25" s="72">
        <f>D25*E23</f>
        <v>238171.35292800001</v>
      </c>
    </row>
    <row r="26" spans="1:26" x14ac:dyDescent="0.25">
      <c r="A26" s="2" t="s">
        <v>18</v>
      </c>
      <c r="B26" s="71"/>
      <c r="C26" s="71">
        <v>8</v>
      </c>
      <c r="D26" s="72">
        <f>(AB7/12)*C26</f>
        <v>0</v>
      </c>
      <c r="E26" s="72">
        <f>D26*E23</f>
        <v>0</v>
      </c>
    </row>
    <row r="27" spans="1:26" x14ac:dyDescent="0.25">
      <c r="A27" s="2" t="s">
        <v>12</v>
      </c>
      <c r="B27" s="71"/>
      <c r="C27" s="71">
        <v>8</v>
      </c>
      <c r="D27" s="72">
        <f>(AB8/12)*C27</f>
        <v>2642327.8069333336</v>
      </c>
      <c r="E27" s="72">
        <f>D27*E23</f>
        <v>797982.99769386672</v>
      </c>
    </row>
    <row r="28" spans="1:26" x14ac:dyDescent="0.25">
      <c r="A28" s="2" t="s">
        <v>13</v>
      </c>
      <c r="B28" s="71"/>
      <c r="C28" s="71">
        <v>8</v>
      </c>
      <c r="D28" s="72">
        <f>(AB9/12)*C28</f>
        <v>7471352.1487333337</v>
      </c>
      <c r="E28" s="72">
        <f>D28*E23</f>
        <v>2256348.3489174666</v>
      </c>
    </row>
    <row r="29" spans="1:26" x14ac:dyDescent="0.25">
      <c r="A29" s="2" t="s">
        <v>14</v>
      </c>
      <c r="B29" s="71"/>
      <c r="C29" s="71">
        <v>8</v>
      </c>
      <c r="D29" s="72">
        <f>(AB10/12)*C29</f>
        <v>612534.17286666669</v>
      </c>
      <c r="E29" s="72">
        <f>D29*E23</f>
        <v>184985.32020573333</v>
      </c>
    </row>
    <row r="30" spans="1:26" x14ac:dyDescent="0.25">
      <c r="A30" s="71"/>
      <c r="B30" s="71"/>
      <c r="C30" s="71"/>
      <c r="D30" s="72">
        <f>D25+D26+D27+D28+D29</f>
        <v>11514860.992533334</v>
      </c>
      <c r="E30" s="72">
        <f>E25+E26+E27+E28+E29</f>
        <v>3477488.0197450668</v>
      </c>
    </row>
  </sheetData>
  <mergeCells count="21">
    <mergeCell ref="A2:Z2"/>
    <mergeCell ref="B4:E4"/>
    <mergeCell ref="F4:G4"/>
    <mergeCell ref="H4:I4"/>
    <mergeCell ref="J4:K4"/>
    <mergeCell ref="L4:M4"/>
    <mergeCell ref="N4:O4"/>
    <mergeCell ref="P4:Q4"/>
    <mergeCell ref="R4:S4"/>
    <mergeCell ref="T4:U4"/>
    <mergeCell ref="F19:G19"/>
    <mergeCell ref="F20:G20"/>
    <mergeCell ref="F21:G21"/>
    <mergeCell ref="Y4:Z4"/>
    <mergeCell ref="AE4:AF4"/>
    <mergeCell ref="A13:Z13"/>
    <mergeCell ref="F15:G15"/>
    <mergeCell ref="H15:I15"/>
    <mergeCell ref="C15:E15"/>
    <mergeCell ref="K15:L15"/>
    <mergeCell ref="V4:W4"/>
  </mergeCells>
  <pageMargins left="0.70866141732283472" right="0.70866141732283472" top="0.74803149606299213" bottom="0.74803149606299213" header="0.31496062992125984" footer="0.31496062992125984"/>
  <pageSetup paperSize="9" scale="60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30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B9" sqref="AB9"/>
    </sheetView>
  </sheetViews>
  <sheetFormatPr defaultRowHeight="15" x14ac:dyDescent="0.2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4.85546875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19" width="10.85546875" customWidth="1"/>
    <col min="20" max="20" width="8.42578125" customWidth="1"/>
    <col min="21" max="23" width="11.28515625" customWidth="1"/>
    <col min="24" max="24" width="13.85546875" customWidth="1"/>
    <col min="25" max="25" width="7" customWidth="1"/>
    <col min="26" max="26" width="14.28515625" customWidth="1"/>
    <col min="27" max="27" width="10.7109375" customWidth="1"/>
    <col min="28" max="28" width="14.28515625" customWidth="1"/>
    <col min="29" max="29" width="8.140625" customWidth="1"/>
    <col min="30" max="30" width="14" customWidth="1"/>
    <col min="31" max="31" width="11.140625" customWidth="1"/>
    <col min="32" max="32" width="12.42578125" customWidth="1"/>
  </cols>
  <sheetData>
    <row r="2" spans="1:32" x14ac:dyDescent="0.25">
      <c r="A2" s="110" t="s">
        <v>41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32" ht="15.75" thickBot="1" x14ac:dyDescent="0.3"/>
    <row r="4" spans="1:32" s="1" customFormat="1" ht="87" customHeight="1" x14ac:dyDescent="0.25">
      <c r="A4" s="30"/>
      <c r="B4" s="108" t="s">
        <v>0</v>
      </c>
      <c r="C4" s="113"/>
      <c r="D4" s="113"/>
      <c r="E4" s="109"/>
      <c r="F4" s="104" t="s">
        <v>1</v>
      </c>
      <c r="G4" s="104"/>
      <c r="H4" s="104" t="s">
        <v>2</v>
      </c>
      <c r="I4" s="104"/>
      <c r="J4" s="104" t="s">
        <v>3</v>
      </c>
      <c r="K4" s="104"/>
      <c r="L4" s="104" t="s">
        <v>4</v>
      </c>
      <c r="M4" s="104"/>
      <c r="N4" s="104" t="s">
        <v>5</v>
      </c>
      <c r="O4" s="104"/>
      <c r="P4" s="104" t="s">
        <v>6</v>
      </c>
      <c r="Q4" s="104"/>
      <c r="R4" s="104" t="s">
        <v>43</v>
      </c>
      <c r="S4" s="104"/>
      <c r="T4" s="104" t="s">
        <v>7</v>
      </c>
      <c r="U4" s="104"/>
      <c r="V4" s="104" t="s">
        <v>8</v>
      </c>
      <c r="W4" s="104"/>
      <c r="X4" s="96" t="s">
        <v>15</v>
      </c>
      <c r="Y4" s="111" t="s">
        <v>9</v>
      </c>
      <c r="Z4" s="112"/>
      <c r="AA4" s="52" t="s">
        <v>21</v>
      </c>
      <c r="AB4" s="53"/>
      <c r="AC4" s="30"/>
      <c r="AD4" s="52" t="s">
        <v>17</v>
      </c>
      <c r="AE4" s="100" t="s">
        <v>35</v>
      </c>
      <c r="AF4" s="101"/>
    </row>
    <row r="5" spans="1:32" s="1" customFormat="1" ht="15" customHeight="1" x14ac:dyDescent="0.25">
      <c r="A5" s="97"/>
      <c r="B5" s="97"/>
      <c r="C5" s="97" t="s">
        <v>10</v>
      </c>
      <c r="D5" s="97"/>
      <c r="E5" s="97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7"/>
      <c r="Z5" s="97"/>
      <c r="AA5" s="97" t="s">
        <v>19</v>
      </c>
      <c r="AB5" s="97">
        <v>2021</v>
      </c>
      <c r="AC5" s="97"/>
      <c r="AD5" s="59">
        <v>2021</v>
      </c>
      <c r="AE5" s="60"/>
      <c r="AF5" s="61"/>
    </row>
    <row r="6" spans="1:32" s="11" customFormat="1" ht="12.75" customHeight="1" thickBot="1" x14ac:dyDescent="0.3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4">
        <v>12</v>
      </c>
      <c r="M6" s="34">
        <v>13</v>
      </c>
      <c r="N6" s="34">
        <v>14</v>
      </c>
      <c r="O6" s="34">
        <v>15</v>
      </c>
      <c r="P6" s="34">
        <v>16</v>
      </c>
      <c r="Q6" s="34">
        <v>17</v>
      </c>
      <c r="R6" s="34">
        <v>18</v>
      </c>
      <c r="S6" s="34">
        <v>19</v>
      </c>
      <c r="T6" s="34">
        <v>20</v>
      </c>
      <c r="U6" s="34">
        <v>21</v>
      </c>
      <c r="V6" s="34">
        <v>22</v>
      </c>
      <c r="W6" s="34">
        <v>23</v>
      </c>
      <c r="X6" s="34">
        <v>24</v>
      </c>
      <c r="Y6" s="35">
        <v>25</v>
      </c>
      <c r="Z6" s="36">
        <v>26</v>
      </c>
      <c r="AA6" s="33">
        <v>27</v>
      </c>
      <c r="AB6" s="33">
        <v>28</v>
      </c>
      <c r="AC6" s="32">
        <v>29</v>
      </c>
      <c r="AD6" s="35">
        <v>30</v>
      </c>
      <c r="AE6" s="67">
        <v>31</v>
      </c>
      <c r="AF6" s="68">
        <v>32</v>
      </c>
    </row>
    <row r="7" spans="1:32" s="3" customFormat="1" ht="12.75" x14ac:dyDescent="0.2">
      <c r="A7" s="25"/>
      <c r="B7" s="26"/>
      <c r="C7" s="27"/>
      <c r="D7" s="27"/>
      <c r="E7" s="27"/>
      <c r="F7" s="26"/>
      <c r="G7" s="27"/>
      <c r="H7" s="26"/>
      <c r="I7" s="27"/>
      <c r="J7" s="26"/>
      <c r="K7" s="27"/>
      <c r="L7" s="26"/>
      <c r="M7" s="27"/>
      <c r="N7" s="26"/>
      <c r="O7" s="27"/>
      <c r="P7" s="26"/>
      <c r="Q7" s="27"/>
      <c r="R7" s="26"/>
      <c r="S7" s="27"/>
      <c r="T7" s="26"/>
      <c r="U7" s="27"/>
      <c r="V7" s="26"/>
      <c r="W7" s="27"/>
      <c r="X7" s="27"/>
      <c r="Y7" s="27"/>
      <c r="Z7" s="27"/>
      <c r="AA7" s="28"/>
      <c r="AB7" s="27"/>
      <c r="AC7" s="27"/>
      <c r="AD7" s="46"/>
      <c r="AE7" s="65"/>
      <c r="AF7" s="66"/>
    </row>
    <row r="8" spans="1:32" s="3" customFormat="1" ht="12.75" x14ac:dyDescent="0.2">
      <c r="A8" s="12" t="s">
        <v>12</v>
      </c>
      <c r="B8" s="2"/>
      <c r="C8" s="27">
        <f>'аппарат оплата труда 2021'!AF8</f>
        <v>63867.328000000001</v>
      </c>
      <c r="D8" s="4">
        <v>12</v>
      </c>
      <c r="E8" s="4">
        <f>C8*D8</f>
        <v>766407.93599999999</v>
      </c>
      <c r="F8" s="2">
        <v>6</v>
      </c>
      <c r="G8" s="4">
        <f>C8*F8</f>
        <v>383203.96799999999</v>
      </c>
      <c r="H8" s="2">
        <v>2.5</v>
      </c>
      <c r="I8" s="4">
        <f>C8*H8</f>
        <v>159668.32</v>
      </c>
      <c r="J8" s="2">
        <v>12</v>
      </c>
      <c r="K8" s="4">
        <f>C8*J8</f>
        <v>766407.93599999999</v>
      </c>
      <c r="L8" s="2">
        <v>2</v>
      </c>
      <c r="M8" s="4">
        <f>C8*L8</f>
        <v>127734.656</v>
      </c>
      <c r="N8" s="2">
        <v>9.6</v>
      </c>
      <c r="O8" s="4">
        <f>C8*N8</f>
        <v>613126.34880000004</v>
      </c>
      <c r="P8" s="2">
        <v>14</v>
      </c>
      <c r="Q8" s="4">
        <f>C8*P8</f>
        <v>894142.59200000006</v>
      </c>
      <c r="R8" s="2"/>
      <c r="S8" s="4">
        <f>C8*R8</f>
        <v>0</v>
      </c>
      <c r="T8" s="2">
        <v>4</v>
      </c>
      <c r="U8" s="4">
        <f>C8*T8</f>
        <v>255469.31200000001</v>
      </c>
      <c r="V8" s="2">
        <v>2</v>
      </c>
      <c r="W8" s="4">
        <f>C8*V8</f>
        <v>127734.656</v>
      </c>
      <c r="X8" s="4">
        <f>E8+G8+I8+K8+M8+O8+Q8+S8+U8+W8</f>
        <v>4093895.7248000004</v>
      </c>
      <c r="Y8" s="4"/>
      <c r="Z8" s="4">
        <f>X8*30.2/100</f>
        <v>1236356.5088895999</v>
      </c>
      <c r="AA8" s="5">
        <v>1.038</v>
      </c>
      <c r="AB8" s="27">
        <f>((X8/12)*11)+((X8/12)*AA8)*1</f>
        <v>4106859.7279285337</v>
      </c>
      <c r="AC8" s="4"/>
      <c r="AD8" s="38">
        <f>AB8*AC11</f>
        <v>1240271.6378344172</v>
      </c>
      <c r="AE8" s="62">
        <f>AA8</f>
        <v>1.038</v>
      </c>
      <c r="AF8" s="13">
        <f>C8*AE8</f>
        <v>66294.286464000004</v>
      </c>
    </row>
    <row r="9" spans="1:32" s="3" customFormat="1" ht="12.75" x14ac:dyDescent="0.2">
      <c r="A9" s="12" t="s">
        <v>13</v>
      </c>
      <c r="B9" s="2"/>
      <c r="C9" s="27">
        <f>'аппарат оплата труда 2021'!AF9</f>
        <v>180209.092</v>
      </c>
      <c r="D9" s="4">
        <v>12</v>
      </c>
      <c r="E9" s="4">
        <f>C9*D9</f>
        <v>2162509.1040000003</v>
      </c>
      <c r="F9" s="2">
        <v>6</v>
      </c>
      <c r="G9" s="4">
        <f>C9*F9</f>
        <v>1081254.5520000001</v>
      </c>
      <c r="H9" s="2">
        <v>2.5</v>
      </c>
      <c r="I9" s="4">
        <f>C9*H9</f>
        <v>450522.73</v>
      </c>
      <c r="J9" s="2">
        <v>12</v>
      </c>
      <c r="K9" s="4">
        <f>C9*J9</f>
        <v>2162509.1040000003</v>
      </c>
      <c r="L9" s="2">
        <v>2</v>
      </c>
      <c r="M9" s="4">
        <f>C9*L9</f>
        <v>360418.18400000001</v>
      </c>
      <c r="N9" s="2">
        <v>9.6</v>
      </c>
      <c r="O9" s="4">
        <f>C9*N9</f>
        <v>1730007.2831999999</v>
      </c>
      <c r="P9" s="2">
        <v>14</v>
      </c>
      <c r="Q9" s="4">
        <f>C9*P9</f>
        <v>2522927.2880000002</v>
      </c>
      <c r="R9" s="2">
        <v>2.5</v>
      </c>
      <c r="S9" s="4">
        <f>9402*R9</f>
        <v>23505</v>
      </c>
      <c r="T9" s="2">
        <v>4</v>
      </c>
      <c r="U9" s="4">
        <f t="shared" ref="U9:U10" si="0">C9*T9</f>
        <v>720836.36800000002</v>
      </c>
      <c r="V9" s="2">
        <v>2</v>
      </c>
      <c r="W9" s="4">
        <f t="shared" ref="W9:W10" si="1">C9*V9</f>
        <v>360418.18400000001</v>
      </c>
      <c r="X9" s="4">
        <f t="shared" ref="X9:X10" si="2">E9+G9+I9+K9+M9+O9+Q9+S9+U9+W9</f>
        <v>11574907.797200002</v>
      </c>
      <c r="Y9" s="4"/>
      <c r="Z9" s="4">
        <f>X9*30.2/100</f>
        <v>3495622.1547544003</v>
      </c>
      <c r="AA9" s="5">
        <v>1.038</v>
      </c>
      <c r="AB9" s="27">
        <f t="shared" ref="AB9:AB10" si="3">((X9/12)*11)+((X9/12)*AA9)*1</f>
        <v>11611561.671891134</v>
      </c>
      <c r="AC9" s="4"/>
      <c r="AD9" s="38">
        <f>AB9*AC11</f>
        <v>3506691.6249111225</v>
      </c>
      <c r="AE9" s="62">
        <f>AA9</f>
        <v>1.038</v>
      </c>
      <c r="AF9" s="13">
        <f>C9*AE9</f>
        <v>187057.037496</v>
      </c>
    </row>
    <row r="10" spans="1:32" s="3" customFormat="1" ht="13.5" thickBot="1" x14ac:dyDescent="0.25">
      <c r="A10" s="17" t="s">
        <v>14</v>
      </c>
      <c r="B10" s="18"/>
      <c r="C10" s="27">
        <f>'аппарат оплата труда 2021'!AF10</f>
        <v>14805.476000000001</v>
      </c>
      <c r="D10" s="19">
        <v>12</v>
      </c>
      <c r="E10" s="19">
        <f>C10*D10</f>
        <v>177665.712</v>
      </c>
      <c r="F10" s="18">
        <v>6</v>
      </c>
      <c r="G10" s="19">
        <f>C10*F10</f>
        <v>88832.856</v>
      </c>
      <c r="H10" s="18">
        <v>2.5</v>
      </c>
      <c r="I10" s="19">
        <f>C10*H10</f>
        <v>37013.69</v>
      </c>
      <c r="J10" s="18">
        <v>12</v>
      </c>
      <c r="K10" s="19">
        <f>C10*J10</f>
        <v>177665.712</v>
      </c>
      <c r="L10" s="18">
        <v>2</v>
      </c>
      <c r="M10" s="19">
        <f>C10*L10</f>
        <v>29610.952000000001</v>
      </c>
      <c r="N10" s="18">
        <v>9.6</v>
      </c>
      <c r="O10" s="19">
        <f>C10*N10</f>
        <v>142132.56959999999</v>
      </c>
      <c r="P10" s="18">
        <v>14</v>
      </c>
      <c r="Q10" s="19">
        <f>C10*P10</f>
        <v>207276.66400000002</v>
      </c>
      <c r="R10" s="18"/>
      <c r="S10" s="19">
        <f>C10*R10</f>
        <v>0</v>
      </c>
      <c r="T10" s="18">
        <v>4</v>
      </c>
      <c r="U10" s="4">
        <f t="shared" si="0"/>
        <v>59221.904000000002</v>
      </c>
      <c r="V10" s="18">
        <v>2</v>
      </c>
      <c r="W10" s="4">
        <f t="shared" si="1"/>
        <v>29610.952000000001</v>
      </c>
      <c r="X10" s="4">
        <f t="shared" si="2"/>
        <v>949031.01159999997</v>
      </c>
      <c r="Y10" s="19"/>
      <c r="Z10" s="19">
        <f>X10*30.2/100</f>
        <v>286607.36550319998</v>
      </c>
      <c r="AA10" s="20">
        <v>1.038</v>
      </c>
      <c r="AB10" s="27">
        <f t="shared" si="3"/>
        <v>952036.27647006663</v>
      </c>
      <c r="AC10" s="19"/>
      <c r="AD10" s="47">
        <f>AB10*AC11</f>
        <v>287514.95549396012</v>
      </c>
      <c r="AE10" s="45">
        <f>AA10</f>
        <v>1.038</v>
      </c>
      <c r="AF10" s="58">
        <f>C10*AE10</f>
        <v>15368.084088000001</v>
      </c>
    </row>
    <row r="11" spans="1:32" s="3" customFormat="1" ht="28.5" customHeight="1" thickBot="1" x14ac:dyDescent="0.25">
      <c r="A11" s="21" t="s">
        <v>16</v>
      </c>
      <c r="B11" s="22"/>
      <c r="C11" s="23">
        <f>C8+C9+C10+C7</f>
        <v>258881.89600000001</v>
      </c>
      <c r="D11" s="23"/>
      <c r="E11" s="23"/>
      <c r="F11" s="22"/>
      <c r="G11" s="23"/>
      <c r="H11" s="22"/>
      <c r="I11" s="23"/>
      <c r="J11" s="22"/>
      <c r="K11" s="23"/>
      <c r="L11" s="22"/>
      <c r="M11" s="23"/>
      <c r="N11" s="22"/>
      <c r="O11" s="23"/>
      <c r="P11" s="22"/>
      <c r="Q11" s="23"/>
      <c r="R11" s="22"/>
      <c r="S11" s="23"/>
      <c r="T11" s="22"/>
      <c r="U11" s="23"/>
      <c r="V11" s="23"/>
      <c r="W11" s="23"/>
      <c r="X11" s="23">
        <f>X8+X9+X10+X7</f>
        <v>16617834.533600003</v>
      </c>
      <c r="Y11" s="24">
        <v>0.30199999999999999</v>
      </c>
      <c r="Z11" s="23">
        <f>X11*Y11</f>
        <v>5018586.0291472003</v>
      </c>
      <c r="AA11" s="24"/>
      <c r="AB11" s="23">
        <f>AB7+AB8+AB9+AB10</f>
        <v>16670457.676289735</v>
      </c>
      <c r="AC11" s="24">
        <v>0.30199999999999999</v>
      </c>
      <c r="AD11" s="48">
        <f>AD7+AD8+AD9+AD10</f>
        <v>5034478.2182395002</v>
      </c>
      <c r="AE11" s="63"/>
      <c r="AF11" s="64"/>
    </row>
    <row r="13" spans="1:32" s="3" customFormat="1" ht="12.75" x14ac:dyDescent="0.2">
      <c r="A13" s="105" t="s">
        <v>22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</row>
    <row r="14" spans="1:32" s="3" customFormat="1" ht="13.5" thickBot="1" x14ac:dyDescent="0.2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51"/>
      <c r="S14" s="51"/>
      <c r="T14" s="51"/>
      <c r="U14" s="51"/>
      <c r="V14" s="51"/>
      <c r="W14" s="51"/>
      <c r="X14" s="51"/>
      <c r="Y14" s="51"/>
      <c r="Z14" s="51"/>
    </row>
    <row r="15" spans="1:32" s="7" customFormat="1" ht="75.75" customHeight="1" x14ac:dyDescent="0.25">
      <c r="A15" s="39"/>
      <c r="B15" s="52"/>
      <c r="C15" s="106" t="s">
        <v>29</v>
      </c>
      <c r="D15" s="114"/>
      <c r="E15" s="107"/>
      <c r="F15" s="106" t="s">
        <v>30</v>
      </c>
      <c r="G15" s="107"/>
      <c r="H15" s="106" t="s">
        <v>31</v>
      </c>
      <c r="I15" s="107"/>
      <c r="J15" s="52" t="s">
        <v>32</v>
      </c>
      <c r="K15" s="115" t="s">
        <v>24</v>
      </c>
      <c r="L15" s="115"/>
      <c r="M15" s="95" t="s">
        <v>33</v>
      </c>
      <c r="N15" s="39" t="s">
        <v>23</v>
      </c>
      <c r="O15" s="40"/>
      <c r="P15" s="40"/>
      <c r="Q15" s="52" t="s">
        <v>24</v>
      </c>
      <c r="R15" s="39"/>
      <c r="S15" s="69" t="s">
        <v>25</v>
      </c>
      <c r="T15" s="54"/>
      <c r="U15" s="54"/>
      <c r="V15" s="54"/>
      <c r="W15" s="54"/>
      <c r="X15" s="54"/>
      <c r="Y15" s="54"/>
      <c r="Z15" s="54"/>
    </row>
    <row r="16" spans="1:32" s="7" customFormat="1" ht="14.25" customHeight="1" x14ac:dyDescent="0.25">
      <c r="A16" s="75"/>
      <c r="B16" s="82"/>
      <c r="C16" s="77" t="s">
        <v>10</v>
      </c>
      <c r="D16" s="84"/>
      <c r="E16" s="79"/>
      <c r="F16" s="78"/>
      <c r="G16" s="85"/>
      <c r="H16" s="76"/>
      <c r="I16" s="77"/>
      <c r="J16" s="80"/>
      <c r="K16" s="80"/>
      <c r="L16" s="76"/>
      <c r="M16" s="81"/>
      <c r="N16" s="75"/>
      <c r="O16" s="76" t="s">
        <v>42</v>
      </c>
      <c r="P16" s="76"/>
      <c r="Q16" s="82" t="s">
        <v>42</v>
      </c>
      <c r="R16" s="75"/>
      <c r="S16" s="83"/>
      <c r="T16" s="54"/>
      <c r="U16" s="54"/>
      <c r="V16" s="54"/>
      <c r="W16" s="54"/>
      <c r="X16" s="54"/>
      <c r="Y16" s="54"/>
      <c r="Z16" s="54"/>
    </row>
    <row r="17" spans="1:26" s="7" customFormat="1" ht="12.75" x14ac:dyDescent="0.25">
      <c r="A17" s="41"/>
      <c r="B17" s="37"/>
      <c r="C17" s="85">
        <f>'аппарат оплата труда 2021'!S17</f>
        <v>67882.864000000001</v>
      </c>
      <c r="D17" s="9">
        <v>12</v>
      </c>
      <c r="E17" s="85">
        <f>C17*D17</f>
        <v>814594.36800000002</v>
      </c>
      <c r="F17" s="9">
        <v>4</v>
      </c>
      <c r="G17" s="85">
        <f>C17*F17</f>
        <v>271531.45600000001</v>
      </c>
      <c r="H17" s="8">
        <v>2</v>
      </c>
      <c r="I17" s="9">
        <f>C17*H17</f>
        <v>135765.728</v>
      </c>
      <c r="J17" s="86">
        <f>E17+G17+I17</f>
        <v>1221891.5520000001</v>
      </c>
      <c r="K17" s="88">
        <v>0.30199999999999999</v>
      </c>
      <c r="L17" s="85">
        <f>J17*K17</f>
        <v>369011.24870400003</v>
      </c>
      <c r="M17" s="89">
        <f>J17+L17</f>
        <v>1590902.8007040001</v>
      </c>
      <c r="N17" s="41"/>
      <c r="O17" s="85">
        <f>((J17/12)*N19)*1+(J17/12)*11</f>
        <v>1225760.8752480003</v>
      </c>
      <c r="P17" s="8"/>
      <c r="Q17" s="92">
        <f>O17*P19</f>
        <v>370179.78432489606</v>
      </c>
      <c r="R17" s="41"/>
      <c r="S17" s="85">
        <f>C17*R19</f>
        <v>70462.412832000002</v>
      </c>
      <c r="T17" s="54"/>
      <c r="U17" s="54"/>
      <c r="V17" s="54"/>
      <c r="W17" s="54"/>
      <c r="X17" s="54"/>
      <c r="Y17" s="54"/>
      <c r="Z17" s="54"/>
    </row>
    <row r="18" spans="1:26" s="7" customFormat="1" ht="12.75" x14ac:dyDescent="0.25">
      <c r="A18" s="41"/>
      <c r="B18" s="37"/>
      <c r="C18" s="9"/>
      <c r="D18" s="9"/>
      <c r="E18" s="9"/>
      <c r="F18" s="9"/>
      <c r="G18" s="9"/>
      <c r="H18" s="8"/>
      <c r="I18" s="9"/>
      <c r="J18" s="97"/>
      <c r="K18" s="97"/>
      <c r="L18" s="8"/>
      <c r="M18" s="44"/>
      <c r="N18" s="41"/>
      <c r="O18" s="8"/>
      <c r="P18" s="8"/>
      <c r="Q18" s="37"/>
      <c r="R18" s="41"/>
      <c r="S18" s="57"/>
      <c r="T18" s="54"/>
      <c r="U18" s="54"/>
      <c r="V18" s="54"/>
      <c r="W18" s="54"/>
      <c r="X18" s="54"/>
      <c r="Y18" s="54"/>
      <c r="Z18" s="54"/>
    </row>
    <row r="19" spans="1:26" s="3" customFormat="1" ht="13.5" thickBot="1" x14ac:dyDescent="0.25">
      <c r="A19" s="29"/>
      <c r="B19" s="90"/>
      <c r="C19" s="42"/>
      <c r="D19" s="16"/>
      <c r="E19" s="15"/>
      <c r="F19" s="102"/>
      <c r="G19" s="102"/>
      <c r="H19" s="14"/>
      <c r="I19" s="15"/>
      <c r="J19" s="16"/>
      <c r="K19" s="15"/>
      <c r="L19" s="14"/>
      <c r="M19" s="43"/>
      <c r="N19" s="45">
        <f>AA8</f>
        <v>1.038</v>
      </c>
      <c r="O19" s="15">
        <f>(I19/12)*11+(I19/12)*N19</f>
        <v>0</v>
      </c>
      <c r="P19" s="16">
        <v>0.30199999999999999</v>
      </c>
      <c r="Q19" s="43">
        <f>O19*P19</f>
        <v>0</v>
      </c>
      <c r="R19" s="45">
        <f>N19</f>
        <v>1.038</v>
      </c>
      <c r="S19" s="58">
        <f>C19*R19</f>
        <v>0</v>
      </c>
      <c r="T19" s="56"/>
      <c r="U19" s="55"/>
      <c r="V19" s="55"/>
      <c r="W19" s="55"/>
      <c r="X19" s="55"/>
      <c r="Y19" s="55"/>
      <c r="Z19" s="55"/>
    </row>
    <row r="20" spans="1:26" s="3" customFormat="1" ht="12.75" x14ac:dyDescent="0.2">
      <c r="F20" s="105"/>
      <c r="G20" s="105"/>
      <c r="R20" s="56"/>
      <c r="S20" s="56"/>
      <c r="T20" s="56"/>
      <c r="U20" s="56"/>
      <c r="V20" s="56"/>
      <c r="W20" s="56"/>
      <c r="X20" s="56"/>
      <c r="Y20" s="56"/>
      <c r="Z20" s="56"/>
    </row>
    <row r="21" spans="1:26" s="3" customFormat="1" ht="12.75" x14ac:dyDescent="0.2">
      <c r="F21" s="105"/>
      <c r="G21" s="105"/>
    </row>
    <row r="22" spans="1:26" s="3" customFormat="1" ht="25.5" x14ac:dyDescent="0.2">
      <c r="A22" s="2"/>
      <c r="B22" s="2"/>
      <c r="C22" s="70" t="s">
        <v>27</v>
      </c>
      <c r="D22" s="2" t="s">
        <v>28</v>
      </c>
      <c r="E22" s="2" t="s">
        <v>24</v>
      </c>
    </row>
    <row r="23" spans="1:26" s="3" customFormat="1" ht="12.75" x14ac:dyDescent="0.2">
      <c r="A23" s="2"/>
      <c r="B23" s="2"/>
      <c r="C23" s="2"/>
      <c r="D23" s="2"/>
      <c r="E23" s="5">
        <v>0.30199999999999999</v>
      </c>
    </row>
    <row r="24" spans="1:26" s="3" customFormat="1" ht="12.75" x14ac:dyDescent="0.2">
      <c r="A24" s="2"/>
      <c r="B24" s="2"/>
      <c r="C24" s="2"/>
      <c r="D24" s="2"/>
      <c r="E24" s="2"/>
    </row>
    <row r="25" spans="1:26" x14ac:dyDescent="0.25">
      <c r="A25" s="71" t="s">
        <v>26</v>
      </c>
      <c r="B25" s="71"/>
      <c r="C25" s="71">
        <v>8</v>
      </c>
      <c r="D25" s="72">
        <f>O17/12*C25</f>
        <v>817173.91683200013</v>
      </c>
      <c r="E25" s="72">
        <f>D25*E23</f>
        <v>246786.52288326403</v>
      </c>
    </row>
    <row r="26" spans="1:26" x14ac:dyDescent="0.25">
      <c r="A26" s="2" t="s">
        <v>18</v>
      </c>
      <c r="B26" s="71"/>
      <c r="C26" s="71">
        <v>8</v>
      </c>
      <c r="D26" s="72">
        <f>(AB7/12)*C26</f>
        <v>0</v>
      </c>
      <c r="E26" s="72">
        <f>D26*E23</f>
        <v>0</v>
      </c>
    </row>
    <row r="27" spans="1:26" x14ac:dyDescent="0.25">
      <c r="A27" s="2" t="s">
        <v>12</v>
      </c>
      <c r="B27" s="71"/>
      <c r="C27" s="71">
        <v>8</v>
      </c>
      <c r="D27" s="72">
        <f>(AB8/12)*C27</f>
        <v>2737906.4852856891</v>
      </c>
      <c r="E27" s="72">
        <f>D27*E23</f>
        <v>826847.75855627807</v>
      </c>
    </row>
    <row r="28" spans="1:26" x14ac:dyDescent="0.25">
      <c r="A28" s="2" t="s">
        <v>13</v>
      </c>
      <c r="B28" s="71"/>
      <c r="C28" s="71">
        <v>8</v>
      </c>
      <c r="D28" s="72">
        <f>(AB9/12)*C28</f>
        <v>7741041.1145940898</v>
      </c>
      <c r="E28" s="72">
        <f>D28*E23</f>
        <v>2337794.4166074148</v>
      </c>
    </row>
    <row r="29" spans="1:26" x14ac:dyDescent="0.25">
      <c r="A29" s="2" t="s">
        <v>14</v>
      </c>
      <c r="B29" s="71"/>
      <c r="C29" s="71">
        <v>8</v>
      </c>
      <c r="D29" s="72">
        <f>(AB10/12)*C29</f>
        <v>634690.85098004446</v>
      </c>
      <c r="E29" s="72">
        <f>D29*E23</f>
        <v>191676.63699597341</v>
      </c>
    </row>
    <row r="30" spans="1:26" x14ac:dyDescent="0.25">
      <c r="A30" s="71"/>
      <c r="B30" s="71"/>
      <c r="C30" s="71"/>
      <c r="D30" s="72">
        <f>D25+D26+D27+D28+D29</f>
        <v>11930812.367691824</v>
      </c>
      <c r="E30" s="72">
        <f>E25+E26+E27+E28+E29</f>
        <v>3603105.3350429307</v>
      </c>
    </row>
  </sheetData>
  <mergeCells count="21">
    <mergeCell ref="A2:Z2"/>
    <mergeCell ref="B4:E4"/>
    <mergeCell ref="F4:G4"/>
    <mergeCell ref="H4:I4"/>
    <mergeCell ref="J4:K4"/>
    <mergeCell ref="L4:M4"/>
    <mergeCell ref="N4:O4"/>
    <mergeCell ref="P4:Q4"/>
    <mergeCell ref="R4:S4"/>
    <mergeCell ref="T4:U4"/>
    <mergeCell ref="AE4:AF4"/>
    <mergeCell ref="A13:Z13"/>
    <mergeCell ref="C15:E15"/>
    <mergeCell ref="F15:G15"/>
    <mergeCell ref="H15:I15"/>
    <mergeCell ref="K15:L15"/>
    <mergeCell ref="F19:G19"/>
    <mergeCell ref="F20:G20"/>
    <mergeCell ref="F21:G21"/>
    <mergeCell ref="V4:W4"/>
    <mergeCell ref="Y4:Z4"/>
  </mergeCells>
  <pageMargins left="0.70866141732283472" right="0.70866141732283472" top="0.74803149606299213" bottom="0.74803149606299213" header="0.31496062992125984" footer="0.31496062992125984"/>
  <pageSetup paperSize="9" scale="60" fitToWidth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30"/>
  <sheetViews>
    <sheetView tabSelected="1" workbookViewId="0">
      <pane xSplit="2" ySplit="6" topLeftCell="T7" activePane="bottomRight" state="frozen"/>
      <selection pane="topRight" activeCell="C1" sqref="C1"/>
      <selection pane="bottomLeft" activeCell="A7" sqref="A7"/>
      <selection pane="bottomRight" activeCell="W18" sqref="W18"/>
    </sheetView>
  </sheetViews>
  <sheetFormatPr defaultRowHeight="15" x14ac:dyDescent="0.2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4.85546875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19" width="10.85546875" customWidth="1"/>
    <col min="20" max="20" width="8.42578125" customWidth="1"/>
    <col min="21" max="23" width="11.28515625" customWidth="1"/>
    <col min="24" max="24" width="13.85546875" customWidth="1"/>
    <col min="25" max="25" width="7" customWidth="1"/>
    <col min="26" max="26" width="14.28515625" customWidth="1"/>
    <col min="27" max="27" width="10.7109375" customWidth="1"/>
    <col min="28" max="28" width="14.28515625" customWidth="1"/>
    <col min="29" max="29" width="8.140625" customWidth="1"/>
    <col min="30" max="30" width="14" customWidth="1"/>
    <col min="31" max="31" width="11.140625" customWidth="1"/>
    <col min="32" max="32" width="12.42578125" customWidth="1"/>
  </cols>
  <sheetData>
    <row r="2" spans="1:32" x14ac:dyDescent="0.25">
      <c r="A2" s="110" t="s">
        <v>44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32" ht="15.75" thickBot="1" x14ac:dyDescent="0.3"/>
    <row r="4" spans="1:32" s="1" customFormat="1" ht="87" customHeight="1" x14ac:dyDescent="0.25">
      <c r="A4" s="30"/>
      <c r="B4" s="108" t="s">
        <v>0</v>
      </c>
      <c r="C4" s="113"/>
      <c r="D4" s="113"/>
      <c r="E4" s="109"/>
      <c r="F4" s="104" t="s">
        <v>1</v>
      </c>
      <c r="G4" s="104"/>
      <c r="H4" s="104" t="s">
        <v>2</v>
      </c>
      <c r="I4" s="104"/>
      <c r="J4" s="104" t="s">
        <v>3</v>
      </c>
      <c r="K4" s="104"/>
      <c r="L4" s="104" t="s">
        <v>4</v>
      </c>
      <c r="M4" s="104"/>
      <c r="N4" s="104" t="s">
        <v>5</v>
      </c>
      <c r="O4" s="104"/>
      <c r="P4" s="104" t="s">
        <v>6</v>
      </c>
      <c r="Q4" s="104"/>
      <c r="R4" s="104" t="s">
        <v>43</v>
      </c>
      <c r="S4" s="104"/>
      <c r="T4" s="104" t="s">
        <v>7</v>
      </c>
      <c r="U4" s="104"/>
      <c r="V4" s="104" t="s">
        <v>8</v>
      </c>
      <c r="W4" s="104"/>
      <c r="X4" s="96" t="s">
        <v>15</v>
      </c>
      <c r="Y4" s="111" t="s">
        <v>9</v>
      </c>
      <c r="Z4" s="112"/>
      <c r="AA4" s="52" t="s">
        <v>21</v>
      </c>
      <c r="AB4" s="53"/>
      <c r="AC4" s="30"/>
      <c r="AD4" s="52" t="s">
        <v>17</v>
      </c>
      <c r="AE4" s="100" t="s">
        <v>35</v>
      </c>
      <c r="AF4" s="101"/>
    </row>
    <row r="5" spans="1:32" s="1" customFormat="1" ht="15" customHeight="1" x14ac:dyDescent="0.25">
      <c r="A5" s="97"/>
      <c r="B5" s="97"/>
      <c r="C5" s="97" t="s">
        <v>10</v>
      </c>
      <c r="D5" s="97"/>
      <c r="E5" s="97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7"/>
      <c r="Z5" s="97"/>
      <c r="AA5" s="97" t="s">
        <v>19</v>
      </c>
      <c r="AB5" s="97">
        <v>2021</v>
      </c>
      <c r="AC5" s="97"/>
      <c r="AD5" s="59">
        <v>2021</v>
      </c>
      <c r="AE5" s="60"/>
      <c r="AF5" s="61"/>
    </row>
    <row r="6" spans="1:32" s="11" customFormat="1" ht="12.75" customHeight="1" thickBot="1" x14ac:dyDescent="0.3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4">
        <v>12</v>
      </c>
      <c r="M6" s="34">
        <v>13</v>
      </c>
      <c r="N6" s="34">
        <v>14</v>
      </c>
      <c r="O6" s="34">
        <v>15</v>
      </c>
      <c r="P6" s="34">
        <v>16</v>
      </c>
      <c r="Q6" s="34">
        <v>17</v>
      </c>
      <c r="R6" s="34">
        <v>18</v>
      </c>
      <c r="S6" s="34">
        <v>19</v>
      </c>
      <c r="T6" s="34">
        <v>20</v>
      </c>
      <c r="U6" s="34">
        <v>21</v>
      </c>
      <c r="V6" s="34">
        <v>22</v>
      </c>
      <c r="W6" s="34">
        <v>23</v>
      </c>
      <c r="X6" s="34">
        <v>24</v>
      </c>
      <c r="Y6" s="35">
        <v>25</v>
      </c>
      <c r="Z6" s="36">
        <v>26</v>
      </c>
      <c r="AA6" s="33">
        <v>27</v>
      </c>
      <c r="AB6" s="33">
        <v>28</v>
      </c>
      <c r="AC6" s="32">
        <v>29</v>
      </c>
      <c r="AD6" s="35">
        <v>30</v>
      </c>
      <c r="AE6" s="67">
        <v>31</v>
      </c>
      <c r="AF6" s="68">
        <v>32</v>
      </c>
    </row>
    <row r="7" spans="1:32" s="3" customFormat="1" ht="12.75" x14ac:dyDescent="0.2">
      <c r="A7" s="25"/>
      <c r="B7" s="26"/>
      <c r="C7" s="27"/>
      <c r="D7" s="27"/>
      <c r="E7" s="27"/>
      <c r="F7" s="26"/>
      <c r="G7" s="27"/>
      <c r="H7" s="26"/>
      <c r="I7" s="27"/>
      <c r="J7" s="26"/>
      <c r="K7" s="27"/>
      <c r="L7" s="26"/>
      <c r="M7" s="27"/>
      <c r="N7" s="26"/>
      <c r="O7" s="27"/>
      <c r="P7" s="26"/>
      <c r="Q7" s="27"/>
      <c r="R7" s="26"/>
      <c r="S7" s="27"/>
      <c r="T7" s="26"/>
      <c r="U7" s="27"/>
      <c r="V7" s="26"/>
      <c r="W7" s="27"/>
      <c r="X7" s="27"/>
      <c r="Y7" s="27"/>
      <c r="Z7" s="27"/>
      <c r="AA7" s="28"/>
      <c r="AB7" s="27"/>
      <c r="AC7" s="27"/>
      <c r="AD7" s="46"/>
      <c r="AE7" s="65"/>
      <c r="AF7" s="66"/>
    </row>
    <row r="8" spans="1:32" s="3" customFormat="1" ht="12.75" x14ac:dyDescent="0.2">
      <c r="A8" s="12" t="s">
        <v>12</v>
      </c>
      <c r="B8" s="2"/>
      <c r="C8" s="27">
        <f>'аппарат оплата труда 2022 '!AF8</f>
        <v>66294.286464000004</v>
      </c>
      <c r="D8" s="4">
        <v>12</v>
      </c>
      <c r="E8" s="4">
        <f>C8*D8</f>
        <v>795531.43756800005</v>
      </c>
      <c r="F8" s="2">
        <v>6</v>
      </c>
      <c r="G8" s="4">
        <f>C8*F8</f>
        <v>397765.71878400003</v>
      </c>
      <c r="H8" s="2">
        <v>2.5</v>
      </c>
      <c r="I8" s="4">
        <f>C8*H8</f>
        <v>165735.71616000001</v>
      </c>
      <c r="J8" s="2">
        <v>12</v>
      </c>
      <c r="K8" s="4">
        <f>C8*J8</f>
        <v>795531.43756800005</v>
      </c>
      <c r="L8" s="2">
        <v>2</v>
      </c>
      <c r="M8" s="4">
        <f>C8*L8</f>
        <v>132588.57292800001</v>
      </c>
      <c r="N8" s="2">
        <v>9.6</v>
      </c>
      <c r="O8" s="4">
        <f>C8*N8</f>
        <v>636425.15005439997</v>
      </c>
      <c r="P8" s="2">
        <v>14</v>
      </c>
      <c r="Q8" s="4">
        <f>C8*P8</f>
        <v>928120.01049600006</v>
      </c>
      <c r="R8" s="2"/>
      <c r="S8" s="4">
        <f>C8*R8</f>
        <v>0</v>
      </c>
      <c r="T8" s="2">
        <v>4</v>
      </c>
      <c r="U8" s="4">
        <f>C8*T8</f>
        <v>265177.14585600002</v>
      </c>
      <c r="V8" s="2">
        <v>2</v>
      </c>
      <c r="W8" s="4">
        <f>C8*V8</f>
        <v>132588.57292800001</v>
      </c>
      <c r="X8" s="4">
        <f>E8+G8+I8+K8+M8+O8+Q8+S8+U8+W8</f>
        <v>4249463.7623423999</v>
      </c>
      <c r="Y8" s="4"/>
      <c r="Z8" s="4">
        <f>X8*30.2/100</f>
        <v>1283338.0562274049</v>
      </c>
      <c r="AA8" s="5">
        <v>1.036</v>
      </c>
      <c r="AB8" s="27">
        <f>((X8/12)*11)+((X8/12)*AA8)*1</f>
        <v>4262212.1536294278</v>
      </c>
      <c r="AC8" s="4"/>
      <c r="AD8" s="38">
        <f>AB8*AC11</f>
        <v>1287188.0703960871</v>
      </c>
      <c r="AE8" s="62">
        <f>AA8</f>
        <v>1.036</v>
      </c>
      <c r="AF8" s="13">
        <f>C8*AE8</f>
        <v>68680.880776704013</v>
      </c>
    </row>
    <row r="9" spans="1:32" s="3" customFormat="1" ht="12.75" x14ac:dyDescent="0.2">
      <c r="A9" s="12" t="s">
        <v>13</v>
      </c>
      <c r="B9" s="2"/>
      <c r="C9" s="27">
        <f>'аппарат оплата труда 2022 '!AF9</f>
        <v>187057.037496</v>
      </c>
      <c r="D9" s="4">
        <v>12</v>
      </c>
      <c r="E9" s="4">
        <f>C9*D9</f>
        <v>2244684.4499519998</v>
      </c>
      <c r="F9" s="2">
        <v>6</v>
      </c>
      <c r="G9" s="4">
        <f>C9*F9</f>
        <v>1122342.2249759999</v>
      </c>
      <c r="H9" s="2">
        <v>2.5</v>
      </c>
      <c r="I9" s="4">
        <f>C9*H9</f>
        <v>467642.59374000004</v>
      </c>
      <c r="J9" s="2">
        <v>12</v>
      </c>
      <c r="K9" s="4">
        <f>C9*J9</f>
        <v>2244684.4499519998</v>
      </c>
      <c r="L9" s="2">
        <v>2</v>
      </c>
      <c r="M9" s="4">
        <f>C9*L9</f>
        <v>374114.07499200001</v>
      </c>
      <c r="N9" s="2">
        <v>9.6</v>
      </c>
      <c r="O9" s="4">
        <f>C9*N9</f>
        <v>1795747.5599616</v>
      </c>
      <c r="P9" s="2">
        <v>14</v>
      </c>
      <c r="Q9" s="4">
        <f>C9*P9</f>
        <v>2618798.5249439999</v>
      </c>
      <c r="R9" s="2">
        <v>2.5</v>
      </c>
      <c r="S9" s="4">
        <f>9402*R9</f>
        <v>23505</v>
      </c>
      <c r="T9" s="2">
        <v>4</v>
      </c>
      <c r="U9" s="4">
        <f t="shared" ref="U9:U10" si="0">C9*T9</f>
        <v>748228.14998400002</v>
      </c>
      <c r="V9" s="2">
        <v>2</v>
      </c>
      <c r="W9" s="4">
        <f t="shared" ref="W9:W10" si="1">C9*V9</f>
        <v>374114.07499200001</v>
      </c>
      <c r="X9" s="4">
        <f t="shared" ref="X9:X10" si="2">E9+G9+I9+K9+M9+O9+Q9+S9+U9+W9</f>
        <v>12013861.103493599</v>
      </c>
      <c r="Y9" s="4"/>
      <c r="Z9" s="4">
        <f>X9*30.2/100</f>
        <v>3628186.0532550667</v>
      </c>
      <c r="AA9" s="5">
        <v>1.036</v>
      </c>
      <c r="AB9" s="27">
        <f t="shared" ref="AB9:AB10" si="3">((X9/12)*11)+((X9/12)*AA9)*1</f>
        <v>12049902.68680408</v>
      </c>
      <c r="AC9" s="4"/>
      <c r="AD9" s="38">
        <f>AB9*AC11</f>
        <v>3639070.6114148321</v>
      </c>
      <c r="AE9" s="62">
        <f>AA9</f>
        <v>1.036</v>
      </c>
      <c r="AF9" s="13">
        <f>C9*AE9</f>
        <v>193791.090845856</v>
      </c>
    </row>
    <row r="10" spans="1:32" s="3" customFormat="1" ht="13.5" thickBot="1" x14ac:dyDescent="0.25">
      <c r="A10" s="17" t="s">
        <v>14</v>
      </c>
      <c r="B10" s="18"/>
      <c r="C10" s="27">
        <f>'аппарат оплата труда 2022 '!AF10</f>
        <v>15368.084088000001</v>
      </c>
      <c r="D10" s="19">
        <v>12</v>
      </c>
      <c r="E10" s="19">
        <f>C10*D10</f>
        <v>184417.00905600001</v>
      </c>
      <c r="F10" s="18">
        <v>6</v>
      </c>
      <c r="G10" s="19">
        <f>C10*F10</f>
        <v>92208.504528000005</v>
      </c>
      <c r="H10" s="18">
        <v>2.5</v>
      </c>
      <c r="I10" s="19">
        <f>C10*H10</f>
        <v>38420.210220000001</v>
      </c>
      <c r="J10" s="18">
        <v>12</v>
      </c>
      <c r="K10" s="19">
        <f>C10*J10</f>
        <v>184417.00905600001</v>
      </c>
      <c r="L10" s="18">
        <v>2</v>
      </c>
      <c r="M10" s="19">
        <f>C10*L10</f>
        <v>30736.168176000003</v>
      </c>
      <c r="N10" s="18">
        <v>9.6</v>
      </c>
      <c r="O10" s="19">
        <f>C10*N10</f>
        <v>147533.60724480002</v>
      </c>
      <c r="P10" s="18">
        <v>14</v>
      </c>
      <c r="Q10" s="19">
        <f>C10*P10</f>
        <v>215153.17723200002</v>
      </c>
      <c r="R10" s="18"/>
      <c r="S10" s="19">
        <f>C10*R10</f>
        <v>0</v>
      </c>
      <c r="T10" s="18">
        <v>4</v>
      </c>
      <c r="U10" s="4">
        <f t="shared" si="0"/>
        <v>61472.336352000006</v>
      </c>
      <c r="V10" s="18">
        <v>2</v>
      </c>
      <c r="W10" s="4">
        <f t="shared" si="1"/>
        <v>30736.168176000003</v>
      </c>
      <c r="X10" s="4">
        <f t="shared" si="2"/>
        <v>985094.19004080002</v>
      </c>
      <c r="Y10" s="19"/>
      <c r="Z10" s="19">
        <f>X10*30.2/100</f>
        <v>297498.44539232162</v>
      </c>
      <c r="AA10" s="20">
        <v>1.036</v>
      </c>
      <c r="AB10" s="27">
        <f t="shared" si="3"/>
        <v>988049.47261092253</v>
      </c>
      <c r="AC10" s="19"/>
      <c r="AD10" s="47">
        <f>AB10*AC11</f>
        <v>298390.94072849862</v>
      </c>
      <c r="AE10" s="45">
        <f>AA10</f>
        <v>1.036</v>
      </c>
      <c r="AF10" s="58">
        <f>C10*AE10</f>
        <v>15921.335115168002</v>
      </c>
    </row>
    <row r="11" spans="1:32" s="3" customFormat="1" ht="28.5" customHeight="1" thickBot="1" x14ac:dyDescent="0.25">
      <c r="A11" s="21" t="s">
        <v>16</v>
      </c>
      <c r="B11" s="22"/>
      <c r="C11" s="23">
        <f>C8+C9+C10+C7</f>
        <v>268719.40804800001</v>
      </c>
      <c r="D11" s="23"/>
      <c r="E11" s="23"/>
      <c r="F11" s="22"/>
      <c r="G11" s="23"/>
      <c r="H11" s="22"/>
      <c r="I11" s="23"/>
      <c r="J11" s="22"/>
      <c r="K11" s="23"/>
      <c r="L11" s="22"/>
      <c r="M11" s="23"/>
      <c r="N11" s="22"/>
      <c r="O11" s="23"/>
      <c r="P11" s="22"/>
      <c r="Q11" s="23"/>
      <c r="R11" s="22"/>
      <c r="S11" s="23"/>
      <c r="T11" s="22"/>
      <c r="U11" s="23"/>
      <c r="V11" s="23"/>
      <c r="W11" s="23"/>
      <c r="X11" s="23">
        <f>X8+X9+X10+X7</f>
        <v>17248419.055876799</v>
      </c>
      <c r="Y11" s="24">
        <v>0.30199999999999999</v>
      </c>
      <c r="Z11" s="23">
        <f>X11*Y11</f>
        <v>5209022.5548747927</v>
      </c>
      <c r="AA11" s="24"/>
      <c r="AB11" s="23">
        <f>AB7+AB8+AB9+AB10</f>
        <v>17300164.313044429</v>
      </c>
      <c r="AC11" s="24">
        <v>0.30199999999999999</v>
      </c>
      <c r="AD11" s="48">
        <f>AD7+AD8+AD9+AD10</f>
        <v>5224649.6225394178</v>
      </c>
      <c r="AE11" s="63"/>
      <c r="AF11" s="64"/>
    </row>
    <row r="13" spans="1:32" s="3" customFormat="1" ht="12.75" x14ac:dyDescent="0.2">
      <c r="A13" s="105" t="s">
        <v>22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</row>
    <row r="14" spans="1:32" s="3" customFormat="1" ht="13.5" thickBot="1" x14ac:dyDescent="0.2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51"/>
      <c r="S14" s="51"/>
      <c r="T14" s="51"/>
      <c r="U14" s="51"/>
      <c r="V14" s="51"/>
      <c r="W14" s="51"/>
      <c r="X14" s="51"/>
      <c r="Y14" s="51"/>
      <c r="Z14" s="51"/>
    </row>
    <row r="15" spans="1:32" s="7" customFormat="1" ht="75.75" customHeight="1" x14ac:dyDescent="0.25">
      <c r="A15" s="39"/>
      <c r="B15" s="52"/>
      <c r="C15" s="106" t="s">
        <v>29</v>
      </c>
      <c r="D15" s="114"/>
      <c r="E15" s="107"/>
      <c r="F15" s="106" t="s">
        <v>30</v>
      </c>
      <c r="G15" s="107"/>
      <c r="H15" s="106" t="s">
        <v>31</v>
      </c>
      <c r="I15" s="107"/>
      <c r="J15" s="52" t="s">
        <v>32</v>
      </c>
      <c r="K15" s="115" t="s">
        <v>24</v>
      </c>
      <c r="L15" s="115"/>
      <c r="M15" s="95" t="s">
        <v>33</v>
      </c>
      <c r="N15" s="39" t="s">
        <v>23</v>
      </c>
      <c r="O15" s="40"/>
      <c r="P15" s="40"/>
      <c r="Q15" s="52" t="s">
        <v>24</v>
      </c>
      <c r="R15" s="39"/>
      <c r="S15" s="69" t="s">
        <v>25</v>
      </c>
      <c r="T15" s="54"/>
      <c r="U15" s="54"/>
      <c r="V15" s="54"/>
      <c r="W15" s="54"/>
      <c r="X15" s="54"/>
      <c r="Y15" s="54"/>
      <c r="Z15" s="54"/>
    </row>
    <row r="16" spans="1:32" s="7" customFormat="1" ht="14.25" customHeight="1" x14ac:dyDescent="0.25">
      <c r="A16" s="75"/>
      <c r="B16" s="82"/>
      <c r="C16" s="77" t="s">
        <v>10</v>
      </c>
      <c r="D16" s="84"/>
      <c r="E16" s="79"/>
      <c r="F16" s="78"/>
      <c r="G16" s="85"/>
      <c r="H16" s="76"/>
      <c r="I16" s="77"/>
      <c r="J16" s="80"/>
      <c r="K16" s="80"/>
      <c r="L16" s="76"/>
      <c r="M16" s="81"/>
      <c r="N16" s="75"/>
      <c r="O16" s="76" t="s">
        <v>45</v>
      </c>
      <c r="P16" s="76"/>
      <c r="Q16" s="82" t="s">
        <v>45</v>
      </c>
      <c r="R16" s="75"/>
      <c r="S16" s="83"/>
      <c r="T16" s="54"/>
      <c r="U16" s="54"/>
      <c r="V16" s="54"/>
      <c r="W16" s="54"/>
      <c r="X16" s="54"/>
      <c r="Y16" s="54"/>
      <c r="Z16" s="54"/>
    </row>
    <row r="17" spans="1:26" s="7" customFormat="1" ht="12.75" x14ac:dyDescent="0.25">
      <c r="A17" s="41"/>
      <c r="B17" s="37"/>
      <c r="C17" s="85">
        <f>'аппарат оплата труда 2022 '!S17</f>
        <v>70462.412832000002</v>
      </c>
      <c r="D17" s="9">
        <v>12</v>
      </c>
      <c r="E17" s="85">
        <f>C17*D17</f>
        <v>845548.95398400002</v>
      </c>
      <c r="F17" s="9">
        <v>4</v>
      </c>
      <c r="G17" s="85">
        <f>C17*F17</f>
        <v>281849.65132800001</v>
      </c>
      <c r="H17" s="8">
        <v>2</v>
      </c>
      <c r="I17" s="9">
        <f>C17*H17</f>
        <v>140924.825664</v>
      </c>
      <c r="J17" s="86">
        <f>E17+G17+I17</f>
        <v>1268323.4309760001</v>
      </c>
      <c r="K17" s="88">
        <v>0.30199999999999999</v>
      </c>
      <c r="L17" s="85">
        <f>J17*K17</f>
        <v>383033.67615475203</v>
      </c>
      <c r="M17" s="89">
        <f>J17+L17</f>
        <v>1651357.1071307522</v>
      </c>
      <c r="N17" s="41"/>
      <c r="O17" s="85">
        <f>((J17/12)*N19)*1+(J17/12)*11</f>
        <v>1272128.4012689283</v>
      </c>
      <c r="P17" s="8"/>
      <c r="Q17" s="92">
        <f>O17*P19</f>
        <v>384182.77718321636</v>
      </c>
      <c r="R17" s="41"/>
      <c r="S17" s="85">
        <f>C17*R19</f>
        <v>72999.059693952004</v>
      </c>
      <c r="T17" s="54"/>
      <c r="U17" s="54"/>
      <c r="V17" s="54"/>
      <c r="W17" s="54"/>
      <c r="X17" s="54"/>
      <c r="Y17" s="54"/>
      <c r="Z17" s="54"/>
    </row>
    <row r="18" spans="1:26" s="7" customFormat="1" ht="12.75" x14ac:dyDescent="0.25">
      <c r="A18" s="41"/>
      <c r="B18" s="37"/>
      <c r="C18" s="9"/>
      <c r="D18" s="9"/>
      <c r="E18" s="9"/>
      <c r="F18" s="9"/>
      <c r="G18" s="9"/>
      <c r="H18" s="8"/>
      <c r="I18" s="9"/>
      <c r="J18" s="97"/>
      <c r="K18" s="97"/>
      <c r="L18" s="8"/>
      <c r="M18" s="44"/>
      <c r="N18" s="41"/>
      <c r="O18" s="8"/>
      <c r="P18" s="8"/>
      <c r="Q18" s="37"/>
      <c r="R18" s="41"/>
      <c r="S18" s="57"/>
      <c r="T18" s="54"/>
      <c r="U18" s="54"/>
      <c r="V18" s="54"/>
      <c r="W18" s="54"/>
      <c r="X18" s="54"/>
      <c r="Y18" s="54"/>
      <c r="Z18" s="54"/>
    </row>
    <row r="19" spans="1:26" s="3" customFormat="1" ht="13.5" thickBot="1" x14ac:dyDescent="0.25">
      <c r="A19" s="29"/>
      <c r="B19" s="90"/>
      <c r="C19" s="42"/>
      <c r="D19" s="16"/>
      <c r="E19" s="15"/>
      <c r="F19" s="102"/>
      <c r="G19" s="102"/>
      <c r="H19" s="14"/>
      <c r="I19" s="15"/>
      <c r="J19" s="16"/>
      <c r="K19" s="15"/>
      <c r="L19" s="14"/>
      <c r="M19" s="43"/>
      <c r="N19" s="45">
        <f>AA8</f>
        <v>1.036</v>
      </c>
      <c r="O19" s="15">
        <f>(I19/12)*11+(I19/12)*N19</f>
        <v>0</v>
      </c>
      <c r="P19" s="16">
        <v>0.30199999999999999</v>
      </c>
      <c r="Q19" s="43">
        <f>O19*P19</f>
        <v>0</v>
      </c>
      <c r="R19" s="45">
        <f>N19</f>
        <v>1.036</v>
      </c>
      <c r="S19" s="58">
        <f>C19*R19</f>
        <v>0</v>
      </c>
      <c r="T19" s="56"/>
      <c r="U19" s="55"/>
      <c r="V19" s="55"/>
      <c r="W19" s="55"/>
      <c r="X19" s="55"/>
      <c r="Y19" s="55"/>
      <c r="Z19" s="55"/>
    </row>
    <row r="20" spans="1:26" s="3" customFormat="1" ht="12.75" x14ac:dyDescent="0.2">
      <c r="F20" s="105"/>
      <c r="G20" s="105"/>
      <c r="R20" s="56"/>
      <c r="S20" s="56"/>
      <c r="T20" s="56"/>
      <c r="U20" s="56"/>
      <c r="V20" s="56"/>
      <c r="W20" s="56"/>
      <c r="X20" s="56"/>
      <c r="Y20" s="56"/>
      <c r="Z20" s="56"/>
    </row>
    <row r="21" spans="1:26" s="3" customFormat="1" ht="12.75" x14ac:dyDescent="0.2">
      <c r="F21" s="105"/>
      <c r="G21" s="105"/>
    </row>
    <row r="22" spans="1:26" s="3" customFormat="1" ht="25.5" x14ac:dyDescent="0.2">
      <c r="A22" s="2"/>
      <c r="B22" s="2"/>
      <c r="C22" s="70" t="s">
        <v>27</v>
      </c>
      <c r="D22" s="2" t="s">
        <v>28</v>
      </c>
      <c r="E22" s="2" t="s">
        <v>24</v>
      </c>
    </row>
    <row r="23" spans="1:26" s="3" customFormat="1" ht="12.75" x14ac:dyDescent="0.2">
      <c r="A23" s="2"/>
      <c r="B23" s="2"/>
      <c r="C23" s="2"/>
      <c r="D23" s="2"/>
      <c r="E23" s="5">
        <v>0.30199999999999999</v>
      </c>
    </row>
    <row r="24" spans="1:26" s="3" customFormat="1" ht="12.75" x14ac:dyDescent="0.2">
      <c r="A24" s="2"/>
      <c r="B24" s="2"/>
      <c r="C24" s="2"/>
      <c r="D24" s="2"/>
      <c r="E24" s="2"/>
    </row>
    <row r="25" spans="1:26" x14ac:dyDescent="0.25">
      <c r="A25" s="71" t="s">
        <v>26</v>
      </c>
      <c r="B25" s="71"/>
      <c r="C25" s="71">
        <v>8</v>
      </c>
      <c r="D25" s="72">
        <f>O17/12*C25</f>
        <v>848085.60084595217</v>
      </c>
      <c r="E25" s="72">
        <f>D25*E23</f>
        <v>256121.85145547756</v>
      </c>
    </row>
    <row r="26" spans="1:26" x14ac:dyDescent="0.25">
      <c r="A26" s="2" t="s">
        <v>18</v>
      </c>
      <c r="B26" s="71"/>
      <c r="C26" s="71">
        <v>8</v>
      </c>
      <c r="D26" s="72">
        <f>(AB7/12)*C26</f>
        <v>0</v>
      </c>
      <c r="E26" s="72">
        <f>D26*E23</f>
        <v>0</v>
      </c>
    </row>
    <row r="27" spans="1:26" x14ac:dyDescent="0.25">
      <c r="A27" s="2" t="s">
        <v>12</v>
      </c>
      <c r="B27" s="71"/>
      <c r="C27" s="71">
        <v>8</v>
      </c>
      <c r="D27" s="72">
        <f>(AB8/12)*C27</f>
        <v>2841474.769086285</v>
      </c>
      <c r="E27" s="72">
        <f>D27*E23</f>
        <v>858125.38026405801</v>
      </c>
    </row>
    <row r="28" spans="1:26" x14ac:dyDescent="0.25">
      <c r="A28" s="2" t="s">
        <v>13</v>
      </c>
      <c r="B28" s="71"/>
      <c r="C28" s="71">
        <v>8</v>
      </c>
      <c r="D28" s="72">
        <f>(AB9/12)*C28</f>
        <v>8033268.4578693872</v>
      </c>
      <c r="E28" s="72">
        <f>D28*E23</f>
        <v>2426047.0742765549</v>
      </c>
    </row>
    <row r="29" spans="1:26" x14ac:dyDescent="0.25">
      <c r="A29" s="2" t="s">
        <v>14</v>
      </c>
      <c r="B29" s="71"/>
      <c r="C29" s="71">
        <v>8</v>
      </c>
      <c r="D29" s="72">
        <f>(AB10/12)*C29</f>
        <v>658699.64840728173</v>
      </c>
      <c r="E29" s="72">
        <f>D29*E23</f>
        <v>198927.29381899908</v>
      </c>
    </row>
    <row r="30" spans="1:26" x14ac:dyDescent="0.25">
      <c r="A30" s="71"/>
      <c r="B30" s="71"/>
      <c r="C30" s="71"/>
      <c r="D30" s="72">
        <f>D25+D26+D27+D28+D29</f>
        <v>12381528.476208907</v>
      </c>
      <c r="E30" s="72">
        <f>E25+E26+E27+E28+E29</f>
        <v>3739221.5998150893</v>
      </c>
    </row>
  </sheetData>
  <mergeCells count="21">
    <mergeCell ref="A2:Z2"/>
    <mergeCell ref="B4:E4"/>
    <mergeCell ref="F4:G4"/>
    <mergeCell ref="H4:I4"/>
    <mergeCell ref="J4:K4"/>
    <mergeCell ref="L4:M4"/>
    <mergeCell ref="N4:O4"/>
    <mergeCell ref="P4:Q4"/>
    <mergeCell ref="R4:S4"/>
    <mergeCell ref="T4:U4"/>
    <mergeCell ref="AE4:AF4"/>
    <mergeCell ref="A13:Z13"/>
    <mergeCell ref="C15:E15"/>
    <mergeCell ref="F15:G15"/>
    <mergeCell ref="H15:I15"/>
    <mergeCell ref="K15:L15"/>
    <mergeCell ref="F19:G19"/>
    <mergeCell ref="F20:G20"/>
    <mergeCell ref="F21:G21"/>
    <mergeCell ref="V4:W4"/>
    <mergeCell ref="Y4:Z4"/>
  </mergeCells>
  <pageMargins left="0.70866141732283472" right="0.70866141732283472" top="0.74803149606299213" bottom="0.74803149606299213" header="0.31496062992125984" footer="0.31496062992125984"/>
  <pageSetup paperSize="9" scale="60" fitToWidth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:K17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аппарат оплата труда 2020 год</vt:lpstr>
      <vt:lpstr>аппарат оплата труда 2021</vt:lpstr>
      <vt:lpstr>аппарат оплата труда 2022 </vt:lpstr>
      <vt:lpstr>аппарат оплата труда 2023</vt:lpstr>
      <vt:lpstr>Лист1</vt:lpstr>
      <vt:lpstr>'аппарат оплата труда 2020 год'!Заголовки_для_печати</vt:lpstr>
      <vt:lpstr>'аппарат оплата труда 2021'!Заголовки_для_печати</vt:lpstr>
      <vt:lpstr>'аппарат оплата труда 2022 '!Заголовки_для_печати</vt:lpstr>
      <vt:lpstr>'аппарат оплата труда 2023'!Заголовки_для_печати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2020-10-19T10:20:32Z</cp:lastPrinted>
  <dcterms:created xsi:type="dcterms:W3CDTF">2016-11-17T12:38:08Z</dcterms:created>
  <dcterms:modified xsi:type="dcterms:W3CDTF">2020-10-19T10:20:33Z</dcterms:modified>
</cp:coreProperties>
</file>