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80" windowWidth="20730" windowHeight="9915" activeTab="2"/>
  </bookViews>
  <sheets>
    <sheet name="аппарат оплата труда 2018 год" sheetId="1" r:id="rId1"/>
    <sheet name="аппарат оплата труда 2019" sheetId="3" r:id="rId2"/>
    <sheet name="аппарат оплата труда 2020" sheetId="4" r:id="rId3"/>
    <sheet name="Лист1" sheetId="2" r:id="rId4"/>
  </sheets>
  <definedNames>
    <definedName name="_xlnm.Print_Titles" localSheetId="0">'аппарат оплата труда 2018 год'!$A:$B,'аппарат оплата труда 2018 год'!$1:$6</definedName>
    <definedName name="_xlnm.Print_Titles" localSheetId="1">'аппарат оплата труда 2019'!$A:$B,'аппарат оплата труда 2019'!$1:$6</definedName>
    <definedName name="_xlnm.Print_Titles" localSheetId="2">'аппарат оплата труда 2020'!$A:$B,'аппарат оплата труда 2020'!$1:$6</definedName>
  </definedNames>
  <calcPr calcId="124519"/>
</workbook>
</file>

<file path=xl/calcChain.xml><?xml version="1.0" encoding="utf-8"?>
<calcChain xmlns="http://schemas.openxmlformats.org/spreadsheetml/2006/main">
  <c r="D28" i="4"/>
  <c r="D27"/>
  <c r="D26"/>
  <c r="D28" i="3"/>
  <c r="D27"/>
  <c r="D26"/>
  <c r="E28" i="4" l="1"/>
  <c r="E27"/>
  <c r="E26"/>
  <c r="E25"/>
  <c r="D25"/>
  <c r="E24"/>
  <c r="D24"/>
  <c r="D29" s="1"/>
  <c r="E28" i="3"/>
  <c r="E27"/>
  <c r="E26"/>
  <c r="D25"/>
  <c r="E25" s="1"/>
  <c r="D24"/>
  <c r="S18" i="1"/>
  <c r="C18" i="3" s="1"/>
  <c r="S18" s="1"/>
  <c r="C18" i="4" s="1"/>
  <c r="AD8" i="1"/>
  <c r="C8" i="3" s="1"/>
  <c r="AD10" i="1"/>
  <c r="C10" i="3" s="1"/>
  <c r="AD9" i="1"/>
  <c r="C9" i="3" s="1"/>
  <c r="AD7" i="1"/>
  <c r="C7" i="3" s="1"/>
  <c r="AD7" s="1"/>
  <c r="C7" i="4" s="1"/>
  <c r="D29" i="3" l="1"/>
  <c r="E29" i="4"/>
  <c r="E24" i="3"/>
  <c r="E29" s="1"/>
  <c r="AD9"/>
  <c r="C9" i="4" s="1"/>
  <c r="S9" i="3"/>
  <c r="O9"/>
  <c r="K9"/>
  <c r="G9"/>
  <c r="U9"/>
  <c r="Q9"/>
  <c r="M9"/>
  <c r="I9"/>
  <c r="E9"/>
  <c r="V9" s="1"/>
  <c r="AD8"/>
  <c r="C8" i="4" s="1"/>
  <c r="AD8" s="1"/>
  <c r="S8" i="3"/>
  <c r="O8"/>
  <c r="K8"/>
  <c r="G8"/>
  <c r="U8"/>
  <c r="Q8"/>
  <c r="M8"/>
  <c r="I8"/>
  <c r="E8"/>
  <c r="E7" i="4"/>
  <c r="U7"/>
  <c r="AD10" i="3"/>
  <c r="C10" i="4" s="1"/>
  <c r="AD10" s="1"/>
  <c r="U10" i="3"/>
  <c r="M10"/>
  <c r="G10"/>
  <c r="Q10"/>
  <c r="I10"/>
  <c r="E10"/>
  <c r="G7" i="4"/>
  <c r="K7"/>
  <c r="O7"/>
  <c r="S7"/>
  <c r="AD7"/>
  <c r="E8"/>
  <c r="I8"/>
  <c r="M8"/>
  <c r="Q8"/>
  <c r="U8"/>
  <c r="G9"/>
  <c r="K9"/>
  <c r="O9"/>
  <c r="S9"/>
  <c r="AD9"/>
  <c r="E10"/>
  <c r="I10"/>
  <c r="M10"/>
  <c r="Q10"/>
  <c r="U10"/>
  <c r="C11"/>
  <c r="E18"/>
  <c r="I18" s="1"/>
  <c r="S18"/>
  <c r="I7"/>
  <c r="M7"/>
  <c r="Q7"/>
  <c r="G8"/>
  <c r="K8"/>
  <c r="O8"/>
  <c r="S8"/>
  <c r="M9"/>
  <c r="Q9"/>
  <c r="G10"/>
  <c r="K10"/>
  <c r="O10"/>
  <c r="S10"/>
  <c r="E18" i="3"/>
  <c r="I18" s="1"/>
  <c r="O18" s="1"/>
  <c r="Q18" s="1"/>
  <c r="K10"/>
  <c r="O10"/>
  <c r="S10"/>
  <c r="V8"/>
  <c r="Z8" s="1"/>
  <c r="AB8" s="1"/>
  <c r="E7"/>
  <c r="I7"/>
  <c r="M7"/>
  <c r="Q7"/>
  <c r="U7"/>
  <c r="C11"/>
  <c r="G7"/>
  <c r="K7"/>
  <c r="O7"/>
  <c r="S7"/>
  <c r="X8"/>
  <c r="Z9"/>
  <c r="AB9" s="1"/>
  <c r="X9"/>
  <c r="K18"/>
  <c r="E7" i="1"/>
  <c r="E8"/>
  <c r="E9"/>
  <c r="E10"/>
  <c r="C11"/>
  <c r="E18"/>
  <c r="V10" i="3" l="1"/>
  <c r="I9" i="4"/>
  <c r="U9"/>
  <c r="E9"/>
  <c r="V9"/>
  <c r="V7"/>
  <c r="X7" s="1"/>
  <c r="X9"/>
  <c r="Z9"/>
  <c r="AB9" s="1"/>
  <c r="Z7"/>
  <c r="O18"/>
  <c r="Q18" s="1"/>
  <c r="K18"/>
  <c r="M18" s="1"/>
  <c r="V10"/>
  <c r="V8"/>
  <c r="M18" i="3"/>
  <c r="X10"/>
  <c r="Z10"/>
  <c r="AB10" s="1"/>
  <c r="V7"/>
  <c r="Z7" s="1"/>
  <c r="G8" i="1"/>
  <c r="Z10" i="4" l="1"/>
  <c r="AB10" s="1"/>
  <c r="X10"/>
  <c r="AB7"/>
  <c r="V11"/>
  <c r="X11" s="1"/>
  <c r="Z8"/>
  <c r="AB8" s="1"/>
  <c r="X8"/>
  <c r="X7" i="3"/>
  <c r="V11"/>
  <c r="X11" s="1"/>
  <c r="U7" i="1"/>
  <c r="S7"/>
  <c r="Q7"/>
  <c r="O7"/>
  <c r="M7"/>
  <c r="K7"/>
  <c r="I7"/>
  <c r="G7"/>
  <c r="Z11" i="4" l="1"/>
  <c r="AB11"/>
  <c r="Z11" i="3"/>
  <c r="AB7"/>
  <c r="AB11" s="1"/>
  <c r="V7" i="1"/>
  <c r="U10"/>
  <c r="S10"/>
  <c r="Q10"/>
  <c r="O10"/>
  <c r="M10"/>
  <c r="K10"/>
  <c r="I10"/>
  <c r="G10"/>
  <c r="U9"/>
  <c r="S9"/>
  <c r="Q9"/>
  <c r="O9"/>
  <c r="M9"/>
  <c r="K9"/>
  <c r="I9"/>
  <c r="G9"/>
  <c r="U8"/>
  <c r="S8"/>
  <c r="Q8"/>
  <c r="O8"/>
  <c r="M8"/>
  <c r="K8"/>
  <c r="I8"/>
  <c r="Z7" l="1"/>
  <c r="I18"/>
  <c r="O18" s="1"/>
  <c r="Q18" s="1"/>
  <c r="V8"/>
  <c r="X7"/>
  <c r="V10"/>
  <c r="K18"/>
  <c r="M18" s="1"/>
  <c r="V9"/>
  <c r="Z9" l="1"/>
  <c r="Z10"/>
  <c r="Z8"/>
  <c r="AB10"/>
  <c r="AB7"/>
  <c r="Z11"/>
  <c r="AB9"/>
  <c r="V11"/>
  <c r="X11" s="1"/>
  <c r="X10"/>
  <c r="X8"/>
  <c r="X9"/>
  <c r="AB8" l="1"/>
  <c r="AB11"/>
</calcChain>
</file>

<file path=xl/sharedStrings.xml><?xml version="1.0" encoding="utf-8"?>
<sst xmlns="http://schemas.openxmlformats.org/spreadsheetml/2006/main" count="127" uniqueCount="40">
  <si>
    <t xml:space="preserve">оклад </t>
  </si>
  <si>
    <t xml:space="preserve">классный чин </t>
  </si>
  <si>
    <t xml:space="preserve">надбавка за выслугу лет </t>
  </si>
  <si>
    <t>надбавка за особые условия муниципальной службы</t>
  </si>
  <si>
    <t>надбавка за работу со сведниями составляющие государственную тайну</t>
  </si>
  <si>
    <t xml:space="preserve">премия за особо важных и сложных заданий </t>
  </si>
  <si>
    <t xml:space="preserve">ежемесячное денежное поощрение муниципального служащего </t>
  </si>
  <si>
    <t>единовременная выплата три предоставлении ежегодного оплачиваемого отпуска</t>
  </si>
  <si>
    <t xml:space="preserve">метариальная помощь </t>
  </si>
  <si>
    <t xml:space="preserve">отчисления </t>
  </si>
  <si>
    <t>в месяц</t>
  </si>
  <si>
    <t>на 12 месяцев</t>
  </si>
  <si>
    <t xml:space="preserve">Финансовое управление </t>
  </si>
  <si>
    <t xml:space="preserve">Администрация МР </t>
  </si>
  <si>
    <t>Отдел образования</t>
  </si>
  <si>
    <t>всего фонд оплаты труда на год</t>
  </si>
  <si>
    <t>итого оплата труда аппарата управления</t>
  </si>
  <si>
    <t xml:space="preserve">Денежное вознаграждение </t>
  </si>
  <si>
    <t>надбавка за секретность</t>
  </si>
  <si>
    <t>Единовременная выплата</t>
  </si>
  <si>
    <t>Потребность на год</t>
  </si>
  <si>
    <t xml:space="preserve">Отчисления </t>
  </si>
  <si>
    <t xml:space="preserve">ВСЕГО на год вместе с отчислениями </t>
  </si>
  <si>
    <t xml:space="preserve">Контрольно-счетная комиссия </t>
  </si>
  <si>
    <t xml:space="preserve">% </t>
  </si>
  <si>
    <t>2018 год</t>
  </si>
  <si>
    <t>2019 год</t>
  </si>
  <si>
    <t>2020 год</t>
  </si>
  <si>
    <t xml:space="preserve">С учетом индексации  оплата труда </t>
  </si>
  <si>
    <t xml:space="preserve">Расчет на содержание главы Лысогорского муниципального района </t>
  </si>
  <si>
    <t xml:space="preserve">С учетом индексации </t>
  </si>
  <si>
    <t>Отчисления</t>
  </si>
  <si>
    <t xml:space="preserve">с учетом индексации </t>
  </si>
  <si>
    <t xml:space="preserve">с учетом индесации </t>
  </si>
  <si>
    <t>Расчет фонда оплаты труда аппарата управления по Лысогорскому муниципальному району на 2018 год</t>
  </si>
  <si>
    <t>Расчет фонда оплаты труда аппарата управления по Лысогорскому муниципальному району на 2019 год</t>
  </si>
  <si>
    <t>Расчет фонда оплаты труда аппарата управления по Лысогорскому муниципальному району на 2020 год</t>
  </si>
  <si>
    <t>Глава района</t>
  </si>
  <si>
    <t xml:space="preserve">Кол-во месяцев </t>
  </si>
  <si>
    <t xml:space="preserve">Оплата труда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</si>
</sst>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4" fontId="1" fillId="0" borderId="1" xfId="0" applyNumberFormat="1" applyFont="1" applyBorder="1"/>
    <xf numFmtId="10" fontId="1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/>
    <xf numFmtId="4" fontId="1" fillId="0" borderId="9" xfId="0" applyNumberFormat="1" applyFont="1" applyBorder="1"/>
    <xf numFmtId="0" fontId="1" fillId="0" borderId="11" xfId="0" applyFont="1" applyBorder="1"/>
    <xf numFmtId="4" fontId="1" fillId="0" borderId="11" xfId="0" applyNumberFormat="1" applyFont="1" applyBorder="1"/>
    <xf numFmtId="10" fontId="1" fillId="0" borderId="11" xfId="0" applyNumberFormat="1" applyFont="1" applyBorder="1"/>
    <xf numFmtId="0" fontId="1" fillId="0" borderId="13" xfId="0" applyFont="1" applyBorder="1"/>
    <xf numFmtId="0" fontId="1" fillId="0" borderId="14" xfId="0" applyFont="1" applyBorder="1"/>
    <xf numFmtId="4" fontId="1" fillId="0" borderId="14" xfId="0" applyNumberFormat="1" applyFont="1" applyBorder="1"/>
    <xf numFmtId="10" fontId="1" fillId="0" borderId="14" xfId="0" applyNumberFormat="1" applyFont="1" applyBorder="1"/>
    <xf numFmtId="0" fontId="1" fillId="0" borderId="15" xfId="0" applyFont="1" applyBorder="1" applyAlignment="1">
      <alignment wrapText="1"/>
    </xf>
    <xf numFmtId="0" fontId="1" fillId="0" borderId="16" xfId="0" applyFont="1" applyBorder="1"/>
    <xf numFmtId="4" fontId="1" fillId="0" borderId="16" xfId="0" applyNumberFormat="1" applyFont="1" applyBorder="1"/>
    <xf numFmtId="10" fontId="1" fillId="0" borderId="16" xfId="0" applyNumberFormat="1" applyFont="1" applyBorder="1"/>
    <xf numFmtId="0" fontId="1" fillId="0" borderId="17" xfId="0" applyFont="1" applyBorder="1"/>
    <xf numFmtId="0" fontId="1" fillId="0" borderId="18" xfId="0" applyFont="1" applyBorder="1"/>
    <xf numFmtId="4" fontId="1" fillId="0" borderId="18" xfId="0" applyNumberFormat="1" applyFont="1" applyBorder="1"/>
    <xf numFmtId="10" fontId="1" fillId="0" borderId="18" xfId="0" applyNumberFormat="1" applyFont="1" applyBorder="1"/>
    <xf numFmtId="0" fontId="1" fillId="0" borderId="10" xfId="0" applyFont="1" applyBorder="1"/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/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2" fontId="1" fillId="0" borderId="11" xfId="0" applyNumberFormat="1" applyFont="1" applyBorder="1"/>
    <xf numFmtId="4" fontId="1" fillId="0" borderId="32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0" fontId="1" fillId="0" borderId="10" xfId="0" applyNumberFormat="1" applyFont="1" applyBorder="1"/>
    <xf numFmtId="4" fontId="1" fillId="0" borderId="23" xfId="0" applyNumberFormat="1" applyFont="1" applyBorder="1"/>
    <xf numFmtId="4" fontId="1" fillId="0" borderId="30" xfId="0" applyNumberFormat="1" applyFont="1" applyBorder="1"/>
    <xf numFmtId="4" fontId="1" fillId="0" borderId="24" xfId="0" applyNumberFormat="1" applyFont="1" applyBorder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/>
    <xf numFmtId="0" fontId="1" fillId="0" borderId="0" xfId="0" applyFont="1" applyBorder="1"/>
    <xf numFmtId="0" fontId="1" fillId="0" borderId="9" xfId="0" applyFont="1" applyBorder="1" applyAlignment="1">
      <alignment vertical="center"/>
    </xf>
    <xf numFmtId="4" fontId="1" fillId="0" borderId="12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0" fontId="1" fillId="0" borderId="8" xfId="0" applyNumberFormat="1" applyFont="1" applyBorder="1"/>
    <xf numFmtId="10" fontId="1" fillId="0" borderId="26" xfId="0" applyNumberFormat="1" applyFont="1" applyBorder="1"/>
    <xf numFmtId="0" fontId="1" fillId="0" borderId="29" xfId="0" applyFont="1" applyBorder="1"/>
    <xf numFmtId="10" fontId="1" fillId="0" borderId="3" xfId="0" applyNumberFormat="1" applyFont="1" applyBorder="1"/>
    <xf numFmtId="4" fontId="1" fillId="0" borderId="7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" fontId="0" fillId="0" borderId="1" xfId="0" applyNumberFormat="1" applyBorder="1"/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D23"/>
  <sheetViews>
    <sheetView workbookViewId="0">
      <pane xSplit="2" ySplit="6" topLeftCell="Q7" activePane="bottomRight" state="frozen"/>
      <selection pane="topRight" activeCell="C1" sqref="C1"/>
      <selection pane="bottomLeft" activeCell="A7" sqref="A7"/>
      <selection pane="bottomRight" activeCell="A3" sqref="A3"/>
    </sheetView>
  </sheetViews>
  <sheetFormatPr defaultRowHeight="15"/>
  <cols>
    <col min="1" max="1" width="26.28515625" customWidth="1"/>
    <col min="2" max="2" width="3.140625" customWidth="1"/>
    <col min="3" max="3" width="11.42578125" customWidth="1"/>
    <col min="4" max="4" width="12.5703125" customWidth="1"/>
    <col min="5" max="5" width="12" customWidth="1"/>
    <col min="6" max="6" width="7.7109375" customWidth="1"/>
    <col min="7" max="7" width="11.28515625" customWidth="1"/>
    <col min="8" max="8" width="12.7109375" customWidth="1"/>
    <col min="9" max="9" width="14.140625" customWidth="1"/>
    <col min="10" max="10" width="13.85546875" customWidth="1"/>
    <col min="11" max="11" width="12.28515625" customWidth="1"/>
    <col min="12" max="12" width="11.42578125" customWidth="1"/>
    <col min="13" max="13" width="13.7109375" customWidth="1"/>
    <col min="14" max="14" width="7.42578125" customWidth="1"/>
    <col min="15" max="15" width="11.5703125" customWidth="1"/>
    <col min="16" max="16" width="6.85546875" customWidth="1"/>
    <col min="17" max="17" width="13" customWidth="1"/>
    <col min="18" max="18" width="7.7109375" customWidth="1"/>
    <col min="19" max="19" width="10.85546875" customWidth="1"/>
    <col min="20" max="20" width="8.42578125" customWidth="1"/>
    <col min="21" max="21" width="11.28515625" customWidth="1"/>
    <col min="22" max="22" width="13.85546875" customWidth="1"/>
    <col min="23" max="23" width="7" customWidth="1"/>
    <col min="24" max="24" width="14.28515625" customWidth="1"/>
    <col min="25" max="25" width="10.7109375" customWidth="1"/>
    <col min="26" max="26" width="14.28515625" customWidth="1"/>
    <col min="27" max="27" width="8.140625" customWidth="1"/>
    <col min="28" max="28" width="14" customWidth="1"/>
    <col min="29" max="29" width="11.140625" customWidth="1"/>
    <col min="30" max="30" width="12.42578125" customWidth="1"/>
  </cols>
  <sheetData>
    <row r="2" spans="1:30">
      <c r="A2" s="82" t="s">
        <v>34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</row>
    <row r="3" spans="1:30" ht="15.75" thickBot="1"/>
    <row r="4" spans="1:30" s="1" customFormat="1" ht="87" customHeight="1">
      <c r="A4" s="31"/>
      <c r="B4" s="89" t="s">
        <v>0</v>
      </c>
      <c r="C4" s="90"/>
      <c r="D4" s="90"/>
      <c r="E4" s="91"/>
      <c r="F4" s="81" t="s">
        <v>1</v>
      </c>
      <c r="G4" s="81"/>
      <c r="H4" s="81" t="s">
        <v>2</v>
      </c>
      <c r="I4" s="81"/>
      <c r="J4" s="81" t="s">
        <v>3</v>
      </c>
      <c r="K4" s="81"/>
      <c r="L4" s="81" t="s">
        <v>4</v>
      </c>
      <c r="M4" s="81"/>
      <c r="N4" s="81" t="s">
        <v>5</v>
      </c>
      <c r="O4" s="81"/>
      <c r="P4" s="81" t="s">
        <v>6</v>
      </c>
      <c r="Q4" s="81"/>
      <c r="R4" s="81" t="s">
        <v>7</v>
      </c>
      <c r="S4" s="81"/>
      <c r="T4" s="81" t="s">
        <v>8</v>
      </c>
      <c r="U4" s="81"/>
      <c r="V4" s="32" t="s">
        <v>15</v>
      </c>
      <c r="W4" s="86" t="s">
        <v>9</v>
      </c>
      <c r="X4" s="87"/>
      <c r="Y4" s="56" t="s">
        <v>28</v>
      </c>
      <c r="Z4" s="57"/>
      <c r="AA4" s="31"/>
      <c r="AB4" s="56" t="s">
        <v>21</v>
      </c>
      <c r="AC4" s="77" t="s">
        <v>32</v>
      </c>
      <c r="AD4" s="78"/>
    </row>
    <row r="5" spans="1:30" s="1" customFormat="1" ht="15" customHeight="1">
      <c r="A5" s="10"/>
      <c r="B5" s="10"/>
      <c r="C5" s="10" t="s">
        <v>10</v>
      </c>
      <c r="D5" s="10"/>
      <c r="E5" s="10" t="s">
        <v>11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0"/>
      <c r="X5" s="10"/>
      <c r="Y5" s="10" t="s">
        <v>24</v>
      </c>
      <c r="Z5" s="10" t="s">
        <v>25</v>
      </c>
      <c r="AA5" s="10"/>
      <c r="AB5" s="63" t="s">
        <v>25</v>
      </c>
      <c r="AC5" s="64"/>
      <c r="AD5" s="65"/>
    </row>
    <row r="6" spans="1:30" s="11" customFormat="1" ht="12.75" customHeight="1" thickBot="1">
      <c r="A6" s="33">
        <v>1</v>
      </c>
      <c r="B6" s="34">
        <v>2</v>
      </c>
      <c r="C6" s="34">
        <v>3</v>
      </c>
      <c r="D6" s="34">
        <v>4</v>
      </c>
      <c r="E6" s="34">
        <v>5</v>
      </c>
      <c r="F6" s="35">
        <v>6</v>
      </c>
      <c r="G6" s="35">
        <v>7</v>
      </c>
      <c r="H6" s="35">
        <v>8</v>
      </c>
      <c r="I6" s="35">
        <v>9</v>
      </c>
      <c r="J6" s="35">
        <v>10</v>
      </c>
      <c r="K6" s="35">
        <v>11</v>
      </c>
      <c r="L6" s="35">
        <v>12</v>
      </c>
      <c r="M6" s="35">
        <v>13</v>
      </c>
      <c r="N6" s="35">
        <v>14</v>
      </c>
      <c r="O6" s="35">
        <v>15</v>
      </c>
      <c r="P6" s="35">
        <v>16</v>
      </c>
      <c r="Q6" s="35">
        <v>17</v>
      </c>
      <c r="R6" s="35">
        <v>18</v>
      </c>
      <c r="S6" s="35">
        <v>19</v>
      </c>
      <c r="T6" s="35">
        <v>20</v>
      </c>
      <c r="U6" s="35">
        <v>21</v>
      </c>
      <c r="V6" s="35">
        <v>22</v>
      </c>
      <c r="W6" s="36">
        <v>23</v>
      </c>
      <c r="X6" s="37">
        <v>24</v>
      </c>
      <c r="Y6" s="34">
        <v>25</v>
      </c>
      <c r="Z6" s="34">
        <v>26</v>
      </c>
      <c r="AA6" s="33">
        <v>29</v>
      </c>
      <c r="AB6" s="36">
        <v>30</v>
      </c>
      <c r="AC6" s="71">
        <v>31</v>
      </c>
      <c r="AD6" s="72">
        <v>32</v>
      </c>
    </row>
    <row r="7" spans="1:30" s="3" customFormat="1" ht="12.75">
      <c r="A7" s="26" t="s">
        <v>23</v>
      </c>
      <c r="B7" s="27"/>
      <c r="C7" s="28">
        <v>4095</v>
      </c>
      <c r="D7" s="28">
        <v>12</v>
      </c>
      <c r="E7" s="28">
        <f>C7*D7</f>
        <v>49140</v>
      </c>
      <c r="F7" s="27">
        <v>6</v>
      </c>
      <c r="G7" s="28">
        <f>C7*F7</f>
        <v>24570</v>
      </c>
      <c r="H7" s="27">
        <v>2.5</v>
      </c>
      <c r="I7" s="28">
        <f>C7*H7</f>
        <v>10237.5</v>
      </c>
      <c r="J7" s="27">
        <v>12</v>
      </c>
      <c r="K7" s="28">
        <f>C7*J7</f>
        <v>49140</v>
      </c>
      <c r="L7" s="27">
        <v>2</v>
      </c>
      <c r="M7" s="28">
        <f>C7*L7</f>
        <v>8190</v>
      </c>
      <c r="N7" s="27">
        <v>2.5</v>
      </c>
      <c r="O7" s="28">
        <f>C7*N7</f>
        <v>10237.5</v>
      </c>
      <c r="P7" s="27">
        <v>14</v>
      </c>
      <c r="Q7" s="28">
        <f>C7*P7</f>
        <v>57330</v>
      </c>
      <c r="R7" s="27">
        <v>4</v>
      </c>
      <c r="S7" s="28">
        <f>C7*R7</f>
        <v>16380</v>
      </c>
      <c r="T7" s="27">
        <v>2</v>
      </c>
      <c r="U7" s="28">
        <f>C7*T7</f>
        <v>8190</v>
      </c>
      <c r="V7" s="28">
        <f>E7+G7+I7+K7+M7+O7+Q7+S7+U7</f>
        <v>233415</v>
      </c>
      <c r="W7" s="28"/>
      <c r="X7" s="28">
        <f>V7*30.2/100</f>
        <v>70491.33</v>
      </c>
      <c r="Y7" s="29">
        <v>1.038</v>
      </c>
      <c r="Z7" s="28">
        <f>((V7/12)*11)+((V7/12)*Y7)</f>
        <v>234154.14749999999</v>
      </c>
      <c r="AA7" s="28"/>
      <c r="AB7" s="48">
        <f>Z7*AA11</f>
        <v>70714.552544999999</v>
      </c>
      <c r="AC7" s="69">
        <v>1.038</v>
      </c>
      <c r="AD7" s="70">
        <f>C7*AC7</f>
        <v>4250.6100000000006</v>
      </c>
    </row>
    <row r="8" spans="1:30" s="3" customFormat="1" ht="12.75">
      <c r="A8" s="13" t="s">
        <v>12</v>
      </c>
      <c r="B8" s="2"/>
      <c r="C8" s="4">
        <v>47457</v>
      </c>
      <c r="D8" s="4">
        <v>12</v>
      </c>
      <c r="E8" s="4">
        <f>C8*D8</f>
        <v>569484</v>
      </c>
      <c r="F8" s="2">
        <v>6</v>
      </c>
      <c r="G8" s="4">
        <f>C8*F8</f>
        <v>284742</v>
      </c>
      <c r="H8" s="2">
        <v>2.5</v>
      </c>
      <c r="I8" s="4">
        <f>C8*H8</f>
        <v>118642.5</v>
      </c>
      <c r="J8" s="2">
        <v>12</v>
      </c>
      <c r="K8" s="4">
        <f>C8*J8</f>
        <v>569484</v>
      </c>
      <c r="L8" s="2">
        <v>2</v>
      </c>
      <c r="M8" s="4">
        <f>C8*L8</f>
        <v>94914</v>
      </c>
      <c r="N8" s="2">
        <v>2.5</v>
      </c>
      <c r="O8" s="4">
        <f>C8*N8</f>
        <v>118642.5</v>
      </c>
      <c r="P8" s="2">
        <v>14</v>
      </c>
      <c r="Q8" s="4">
        <f>C8*P8</f>
        <v>664398</v>
      </c>
      <c r="R8" s="2">
        <v>4</v>
      </c>
      <c r="S8" s="4">
        <f>C8*R8</f>
        <v>189828</v>
      </c>
      <c r="T8" s="2">
        <v>2</v>
      </c>
      <c r="U8" s="4">
        <f>C8*T8</f>
        <v>94914</v>
      </c>
      <c r="V8" s="4">
        <f>E8+G8+I8+K8+M8+O8+Q8+S8+U8</f>
        <v>2705049</v>
      </c>
      <c r="W8" s="4"/>
      <c r="X8" s="4">
        <f>V8*30.2/100</f>
        <v>816924.79799999995</v>
      </c>
      <c r="Y8" s="5">
        <v>1.038</v>
      </c>
      <c r="Z8" s="4">
        <f>((V8/12)*11)+((V8/12)*Y8)</f>
        <v>2713614.9885</v>
      </c>
      <c r="AA8" s="4"/>
      <c r="AB8" s="39">
        <f>Z8*AA11</f>
        <v>819511.72652699996</v>
      </c>
      <c r="AC8" s="66">
        <v>1.038</v>
      </c>
      <c r="AD8" s="14">
        <f>C8*AC8</f>
        <v>49260.366000000002</v>
      </c>
    </row>
    <row r="9" spans="1:30" s="3" customFormat="1" ht="12.75">
      <c r="A9" s="13" t="s">
        <v>13</v>
      </c>
      <c r="B9" s="2"/>
      <c r="C9" s="4">
        <v>123740</v>
      </c>
      <c r="D9" s="4">
        <v>12</v>
      </c>
      <c r="E9" s="4">
        <f>C9*D9</f>
        <v>1484880</v>
      </c>
      <c r="F9" s="2">
        <v>6</v>
      </c>
      <c r="G9" s="4">
        <f>C9*F9</f>
        <v>742440</v>
      </c>
      <c r="H9" s="2">
        <v>2.5</v>
      </c>
      <c r="I9" s="4">
        <f>C9*H9</f>
        <v>309350</v>
      </c>
      <c r="J9" s="2">
        <v>12</v>
      </c>
      <c r="K9" s="4">
        <f>C9*J9</f>
        <v>1484880</v>
      </c>
      <c r="L9" s="2">
        <v>2</v>
      </c>
      <c r="M9" s="4">
        <f>C9*L9</f>
        <v>247480</v>
      </c>
      <c r="N9" s="2">
        <v>2.5</v>
      </c>
      <c r="O9" s="4">
        <f>C9*N9</f>
        <v>309350</v>
      </c>
      <c r="P9" s="2">
        <v>14</v>
      </c>
      <c r="Q9" s="4">
        <f>C9*P9</f>
        <v>1732360</v>
      </c>
      <c r="R9" s="2">
        <v>4</v>
      </c>
      <c r="S9" s="4">
        <f>C9*R9</f>
        <v>494960</v>
      </c>
      <c r="T9" s="2">
        <v>2</v>
      </c>
      <c r="U9" s="4">
        <f>C9*T9</f>
        <v>247480</v>
      </c>
      <c r="V9" s="4">
        <f>E9+G9+I9+K9+M9+O9+Q9+S9+U9</f>
        <v>7053180</v>
      </c>
      <c r="W9" s="4"/>
      <c r="X9" s="4">
        <f>V9*30.2/100</f>
        <v>2130060.36</v>
      </c>
      <c r="Y9" s="5">
        <v>1.038</v>
      </c>
      <c r="Z9" s="4">
        <f>((V9/12)*11)+((V9/12)*Y9)</f>
        <v>7075515.0700000003</v>
      </c>
      <c r="AA9" s="4"/>
      <c r="AB9" s="39">
        <f>Z9*AA11</f>
        <v>2136805.5511400001</v>
      </c>
      <c r="AC9" s="66">
        <v>1.038</v>
      </c>
      <c r="AD9" s="14">
        <f>C9*AC9</f>
        <v>128442.12000000001</v>
      </c>
    </row>
    <row r="10" spans="1:30" s="3" customFormat="1" ht="13.5" thickBot="1">
      <c r="A10" s="18" t="s">
        <v>14</v>
      </c>
      <c r="B10" s="19"/>
      <c r="C10" s="20">
        <v>14753</v>
      </c>
      <c r="D10" s="20">
        <v>12</v>
      </c>
      <c r="E10" s="20">
        <f>C10*D10</f>
        <v>177036</v>
      </c>
      <c r="F10" s="19">
        <v>6</v>
      </c>
      <c r="G10" s="20">
        <f>C10*F10</f>
        <v>88518</v>
      </c>
      <c r="H10" s="19">
        <v>2.5</v>
      </c>
      <c r="I10" s="20">
        <f>C10*H10</f>
        <v>36882.5</v>
      </c>
      <c r="J10" s="19">
        <v>12</v>
      </c>
      <c r="K10" s="20">
        <f>C10*J10</f>
        <v>177036</v>
      </c>
      <c r="L10" s="19">
        <v>2</v>
      </c>
      <c r="M10" s="20">
        <f>C10*L10</f>
        <v>29506</v>
      </c>
      <c r="N10" s="19">
        <v>2.5</v>
      </c>
      <c r="O10" s="20">
        <f>C10*N10</f>
        <v>36882.5</v>
      </c>
      <c r="P10" s="19">
        <v>14</v>
      </c>
      <c r="Q10" s="20">
        <f>C10*P10</f>
        <v>206542</v>
      </c>
      <c r="R10" s="19">
        <v>4</v>
      </c>
      <c r="S10" s="20">
        <f>C10*R10</f>
        <v>59012</v>
      </c>
      <c r="T10" s="19">
        <v>2</v>
      </c>
      <c r="U10" s="20">
        <f>C10*T10</f>
        <v>29506</v>
      </c>
      <c r="V10" s="20">
        <f>E10+G10+I10+K10+M10+O10+Q10+S10+U10</f>
        <v>840921</v>
      </c>
      <c r="W10" s="20"/>
      <c r="X10" s="20">
        <f>V10*30.2/100</f>
        <v>253958.14199999999</v>
      </c>
      <c r="Y10" s="21">
        <v>1.038</v>
      </c>
      <c r="Z10" s="20">
        <f>((V10/12)*11)+((V10/12)*Y10)</f>
        <v>843583.91650000005</v>
      </c>
      <c r="AA10" s="20"/>
      <c r="AB10" s="49">
        <f>Z10*AA11</f>
        <v>254762.342783</v>
      </c>
      <c r="AC10" s="47">
        <v>1.038</v>
      </c>
      <c r="AD10" s="62">
        <f>C10*AC10</f>
        <v>15313.614000000001</v>
      </c>
    </row>
    <row r="11" spans="1:30" s="3" customFormat="1" ht="28.5" customHeight="1" thickBot="1">
      <c r="A11" s="22" t="s">
        <v>16</v>
      </c>
      <c r="B11" s="23"/>
      <c r="C11" s="24">
        <f>C8+C9+C10+C7</f>
        <v>190045</v>
      </c>
      <c r="D11" s="24"/>
      <c r="E11" s="24"/>
      <c r="F11" s="23"/>
      <c r="G11" s="24"/>
      <c r="H11" s="23"/>
      <c r="I11" s="24"/>
      <c r="J11" s="23"/>
      <c r="K11" s="24"/>
      <c r="L11" s="23"/>
      <c r="M11" s="24"/>
      <c r="N11" s="23"/>
      <c r="O11" s="24"/>
      <c r="P11" s="23"/>
      <c r="Q11" s="24"/>
      <c r="R11" s="23"/>
      <c r="S11" s="24"/>
      <c r="T11" s="23"/>
      <c r="U11" s="24"/>
      <c r="V11" s="24">
        <f>V8+V9+V10+V7</f>
        <v>10832565</v>
      </c>
      <c r="W11" s="25">
        <v>0.30199999999999999</v>
      </c>
      <c r="X11" s="24">
        <f>V11*W11</f>
        <v>3271434.63</v>
      </c>
      <c r="Y11" s="25"/>
      <c r="Z11" s="24">
        <f>Z7+Z8+Z9+Z10</f>
        <v>10866868.122500001</v>
      </c>
      <c r="AA11" s="25">
        <v>0.30199999999999999</v>
      </c>
      <c r="AB11" s="50">
        <f>AB7+AB8+AB9+AB10</f>
        <v>3281794.1729949997</v>
      </c>
      <c r="AC11" s="67"/>
      <c r="AD11" s="68"/>
    </row>
    <row r="13" spans="1:30" s="3" customFormat="1" ht="12.75">
      <c r="A13" s="80" t="s">
        <v>29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</row>
    <row r="14" spans="1:30" s="3" customFormat="1" ht="13.5" thickBo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55"/>
      <c r="S14" s="55"/>
      <c r="T14" s="55"/>
      <c r="U14" s="55"/>
      <c r="V14" s="55"/>
      <c r="W14" s="55"/>
      <c r="X14" s="55"/>
    </row>
    <row r="15" spans="1:30" s="7" customFormat="1" ht="38.25" customHeight="1">
      <c r="A15" s="40"/>
      <c r="B15" s="41"/>
      <c r="C15" s="12" t="s">
        <v>17</v>
      </c>
      <c r="D15" s="83" t="s">
        <v>18</v>
      </c>
      <c r="E15" s="84"/>
      <c r="F15" s="85" t="s">
        <v>19</v>
      </c>
      <c r="G15" s="85"/>
      <c r="H15" s="41"/>
      <c r="I15" s="12" t="s">
        <v>20</v>
      </c>
      <c r="J15" s="88" t="s">
        <v>21</v>
      </c>
      <c r="K15" s="88"/>
      <c r="L15" s="41"/>
      <c r="M15" s="45" t="s">
        <v>22</v>
      </c>
      <c r="N15" s="40" t="s">
        <v>30</v>
      </c>
      <c r="O15" s="41"/>
      <c r="P15" s="41"/>
      <c r="Q15" s="56" t="s">
        <v>31</v>
      </c>
      <c r="R15" s="40"/>
      <c r="S15" s="73" t="s">
        <v>33</v>
      </c>
      <c r="T15" s="58"/>
      <c r="U15" s="58"/>
      <c r="V15" s="58"/>
      <c r="W15" s="58"/>
      <c r="X15" s="58"/>
    </row>
    <row r="16" spans="1:30" s="7" customFormat="1" ht="12.75">
      <c r="A16" s="42"/>
      <c r="B16" s="8"/>
      <c r="C16" s="9"/>
      <c r="D16" s="9"/>
      <c r="E16" s="9"/>
      <c r="F16" s="9"/>
      <c r="G16" s="9"/>
      <c r="H16" s="8"/>
      <c r="I16" s="9"/>
      <c r="J16" s="10"/>
      <c r="K16" s="10"/>
      <c r="L16" s="8"/>
      <c r="M16" s="46"/>
      <c r="N16" s="42"/>
      <c r="O16" s="8" t="s">
        <v>25</v>
      </c>
      <c r="P16" s="8"/>
      <c r="Q16" s="38" t="s">
        <v>25</v>
      </c>
      <c r="R16" s="42"/>
      <c r="S16" s="61"/>
      <c r="T16" s="58"/>
      <c r="U16" s="58"/>
      <c r="V16" s="58"/>
      <c r="W16" s="58"/>
      <c r="X16" s="58"/>
    </row>
    <row r="17" spans="1:24" s="7" customFormat="1" ht="12.75">
      <c r="A17" s="42"/>
      <c r="B17" s="8"/>
      <c r="C17" s="9"/>
      <c r="D17" s="9"/>
      <c r="E17" s="9"/>
      <c r="F17" s="9"/>
      <c r="G17" s="9"/>
      <c r="H17" s="8"/>
      <c r="I17" s="9"/>
      <c r="J17" s="10"/>
      <c r="K17" s="10"/>
      <c r="L17" s="8"/>
      <c r="M17" s="46"/>
      <c r="N17" s="42"/>
      <c r="O17" s="8"/>
      <c r="P17" s="8"/>
      <c r="Q17" s="38"/>
      <c r="R17" s="42"/>
      <c r="S17" s="61"/>
      <c r="T17" s="58"/>
      <c r="U17" s="58"/>
      <c r="V17" s="58"/>
      <c r="W17" s="58"/>
      <c r="X17" s="58"/>
    </row>
    <row r="18" spans="1:24" s="3" customFormat="1" ht="13.5" thickBot="1">
      <c r="A18" s="30"/>
      <c r="B18" s="15"/>
      <c r="C18" s="43">
        <v>37000</v>
      </c>
      <c r="D18" s="17">
        <v>0.5</v>
      </c>
      <c r="E18" s="16">
        <f>C18*D18</f>
        <v>18500</v>
      </c>
      <c r="F18" s="79">
        <v>74000</v>
      </c>
      <c r="G18" s="79"/>
      <c r="H18" s="15"/>
      <c r="I18" s="16">
        <f>((C18+E18)*12)+F18</f>
        <v>740000</v>
      </c>
      <c r="J18" s="17">
        <v>0.30199999999999999</v>
      </c>
      <c r="K18" s="16">
        <f>I18*J18</f>
        <v>223480</v>
      </c>
      <c r="L18" s="15"/>
      <c r="M18" s="44">
        <f>I18+K18</f>
        <v>963480</v>
      </c>
      <c r="N18" s="47">
        <v>1.038</v>
      </c>
      <c r="O18" s="16">
        <f>(I18/12)*11+(I18/12)*N18</f>
        <v>742343.33333333326</v>
      </c>
      <c r="P18" s="17">
        <v>0.30199999999999999</v>
      </c>
      <c r="Q18" s="44">
        <f>O18*P18</f>
        <v>224187.68666666665</v>
      </c>
      <c r="R18" s="47">
        <v>1.038</v>
      </c>
      <c r="S18" s="62">
        <f>C18*R18</f>
        <v>38406</v>
      </c>
      <c r="T18" s="60"/>
      <c r="U18" s="59"/>
      <c r="V18" s="59"/>
      <c r="W18" s="59"/>
      <c r="X18" s="59"/>
    </row>
    <row r="19" spans="1:24" s="3" customFormat="1" ht="12.75">
      <c r="F19" s="80"/>
      <c r="G19" s="80"/>
      <c r="R19" s="60"/>
      <c r="S19" s="60"/>
      <c r="T19" s="60"/>
      <c r="U19" s="60"/>
      <c r="V19" s="60"/>
      <c r="W19" s="60"/>
      <c r="X19" s="60"/>
    </row>
    <row r="20" spans="1:24" s="3" customFormat="1" ht="12.75">
      <c r="F20" s="80"/>
      <c r="G20" s="80"/>
    </row>
    <row r="21" spans="1:24" s="3" customFormat="1" ht="12.75"/>
    <row r="22" spans="1:24" s="3" customFormat="1" ht="12.75"/>
    <row r="23" spans="1:24" s="3" customFormat="1" ht="12.75"/>
  </sheetData>
  <mergeCells count="19">
    <mergeCell ref="A2:X2"/>
    <mergeCell ref="A13:X13"/>
    <mergeCell ref="D15:E15"/>
    <mergeCell ref="F15:G15"/>
    <mergeCell ref="W4:X4"/>
    <mergeCell ref="J15:K15"/>
    <mergeCell ref="P4:Q4"/>
    <mergeCell ref="R4:S4"/>
    <mergeCell ref="T4:U4"/>
    <mergeCell ref="H4:I4"/>
    <mergeCell ref="J4:K4"/>
    <mergeCell ref="L4:M4"/>
    <mergeCell ref="N4:O4"/>
    <mergeCell ref="B4:E4"/>
    <mergeCell ref="AC4:AD4"/>
    <mergeCell ref="F18:G18"/>
    <mergeCell ref="F20:G20"/>
    <mergeCell ref="F4:G4"/>
    <mergeCell ref="F19:G19"/>
  </mergeCells>
  <pageMargins left="0.70866141732283472" right="0.70866141732283472" top="0.74803149606299213" bottom="0.74803149606299213" header="0.31496062992125984" footer="0.31496062992125984"/>
  <pageSetup paperSize="9" scale="64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D29"/>
  <sheetViews>
    <sheetView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D26" sqref="D26"/>
    </sheetView>
  </sheetViews>
  <sheetFormatPr defaultRowHeight="15"/>
  <cols>
    <col min="1" max="1" width="26.28515625" customWidth="1"/>
    <col min="2" max="2" width="3.140625" customWidth="1"/>
    <col min="3" max="3" width="11.42578125" customWidth="1"/>
    <col min="4" max="4" width="12.5703125" customWidth="1"/>
    <col min="5" max="5" width="14.85546875" customWidth="1"/>
    <col min="6" max="6" width="7.7109375" customWidth="1"/>
    <col min="7" max="7" width="11.28515625" customWidth="1"/>
    <col min="8" max="8" width="12.7109375" customWidth="1"/>
    <col min="9" max="9" width="14.140625" customWidth="1"/>
    <col min="10" max="10" width="13.85546875" customWidth="1"/>
    <col min="11" max="11" width="12.28515625" customWidth="1"/>
    <col min="12" max="12" width="11.42578125" customWidth="1"/>
    <col min="13" max="13" width="13.7109375" customWidth="1"/>
    <col min="14" max="14" width="7.42578125" customWidth="1"/>
    <col min="15" max="15" width="11.5703125" customWidth="1"/>
    <col min="16" max="16" width="6.85546875" customWidth="1"/>
    <col min="17" max="17" width="13" customWidth="1"/>
    <col min="18" max="18" width="7.7109375" customWidth="1"/>
    <col min="19" max="19" width="10.85546875" customWidth="1"/>
    <col min="20" max="20" width="8.42578125" customWidth="1"/>
    <col min="21" max="21" width="11.28515625" customWidth="1"/>
    <col min="22" max="22" width="13.85546875" customWidth="1"/>
    <col min="23" max="23" width="7" customWidth="1"/>
    <col min="24" max="24" width="14.28515625" customWidth="1"/>
    <col min="25" max="25" width="10.7109375" customWidth="1"/>
    <col min="26" max="26" width="14.28515625" customWidth="1"/>
    <col min="27" max="27" width="8.140625" customWidth="1"/>
    <col min="28" max="28" width="14" customWidth="1"/>
    <col min="29" max="29" width="11.140625" customWidth="1"/>
    <col min="30" max="30" width="12.42578125" customWidth="1"/>
  </cols>
  <sheetData>
    <row r="2" spans="1:30">
      <c r="A2" s="82" t="s">
        <v>35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</row>
    <row r="3" spans="1:30" ht="15.75" thickBot="1"/>
    <row r="4" spans="1:30" s="1" customFormat="1" ht="87" customHeight="1">
      <c r="A4" s="31"/>
      <c r="B4" s="89" t="s">
        <v>0</v>
      </c>
      <c r="C4" s="90"/>
      <c r="D4" s="90"/>
      <c r="E4" s="91"/>
      <c r="F4" s="81" t="s">
        <v>1</v>
      </c>
      <c r="G4" s="81"/>
      <c r="H4" s="81" t="s">
        <v>2</v>
      </c>
      <c r="I4" s="81"/>
      <c r="J4" s="81" t="s">
        <v>3</v>
      </c>
      <c r="K4" s="81"/>
      <c r="L4" s="81" t="s">
        <v>4</v>
      </c>
      <c r="M4" s="81"/>
      <c r="N4" s="81" t="s">
        <v>5</v>
      </c>
      <c r="O4" s="81"/>
      <c r="P4" s="81" t="s">
        <v>6</v>
      </c>
      <c r="Q4" s="81"/>
      <c r="R4" s="81" t="s">
        <v>7</v>
      </c>
      <c r="S4" s="81"/>
      <c r="T4" s="81" t="s">
        <v>8</v>
      </c>
      <c r="U4" s="81"/>
      <c r="V4" s="54" t="s">
        <v>15</v>
      </c>
      <c r="W4" s="86" t="s">
        <v>9</v>
      </c>
      <c r="X4" s="87"/>
      <c r="Y4" s="56" t="s">
        <v>28</v>
      </c>
      <c r="Z4" s="57"/>
      <c r="AA4" s="31"/>
      <c r="AB4" s="56" t="s">
        <v>21</v>
      </c>
      <c r="AC4" s="77" t="s">
        <v>32</v>
      </c>
      <c r="AD4" s="78"/>
    </row>
    <row r="5" spans="1:30" s="1" customFormat="1" ht="15" customHeight="1">
      <c r="A5" s="10"/>
      <c r="B5" s="10"/>
      <c r="C5" s="10" t="s">
        <v>10</v>
      </c>
      <c r="D5" s="10"/>
      <c r="E5" s="10" t="s">
        <v>11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0"/>
      <c r="X5" s="10"/>
      <c r="Y5" s="10" t="s">
        <v>24</v>
      </c>
      <c r="Z5" s="10" t="s">
        <v>26</v>
      </c>
      <c r="AA5" s="10"/>
      <c r="AB5" s="63" t="s">
        <v>26</v>
      </c>
      <c r="AC5" s="64"/>
      <c r="AD5" s="65"/>
    </row>
    <row r="6" spans="1:30" s="11" customFormat="1" ht="12.75" customHeight="1" thickBot="1">
      <c r="A6" s="33">
        <v>1</v>
      </c>
      <c r="B6" s="34">
        <v>2</v>
      </c>
      <c r="C6" s="34">
        <v>3</v>
      </c>
      <c r="D6" s="34">
        <v>4</v>
      </c>
      <c r="E6" s="34">
        <v>5</v>
      </c>
      <c r="F6" s="35">
        <v>6</v>
      </c>
      <c r="G6" s="35">
        <v>7</v>
      </c>
      <c r="H6" s="35">
        <v>8</v>
      </c>
      <c r="I6" s="35">
        <v>9</v>
      </c>
      <c r="J6" s="35">
        <v>10</v>
      </c>
      <c r="K6" s="35">
        <v>11</v>
      </c>
      <c r="L6" s="35">
        <v>12</v>
      </c>
      <c r="M6" s="35">
        <v>13</v>
      </c>
      <c r="N6" s="35">
        <v>14</v>
      </c>
      <c r="O6" s="35">
        <v>15</v>
      </c>
      <c r="P6" s="35">
        <v>16</v>
      </c>
      <c r="Q6" s="35">
        <v>17</v>
      </c>
      <c r="R6" s="35">
        <v>18</v>
      </c>
      <c r="S6" s="35">
        <v>19</v>
      </c>
      <c r="T6" s="35">
        <v>20</v>
      </c>
      <c r="U6" s="35">
        <v>21</v>
      </c>
      <c r="V6" s="35">
        <v>22</v>
      </c>
      <c r="W6" s="36">
        <v>23</v>
      </c>
      <c r="X6" s="37">
        <v>24</v>
      </c>
      <c r="Y6" s="34">
        <v>25</v>
      </c>
      <c r="Z6" s="34">
        <v>26</v>
      </c>
      <c r="AA6" s="33">
        <v>29</v>
      </c>
      <c r="AB6" s="36">
        <v>30</v>
      </c>
      <c r="AC6" s="71">
        <v>31</v>
      </c>
      <c r="AD6" s="72">
        <v>32</v>
      </c>
    </row>
    <row r="7" spans="1:30" s="3" customFormat="1" ht="12.75">
      <c r="A7" s="26" t="s">
        <v>23</v>
      </c>
      <c r="B7" s="27"/>
      <c r="C7" s="28">
        <f>'аппарат оплата труда 2018 год'!AD7</f>
        <v>4250.6100000000006</v>
      </c>
      <c r="D7" s="28">
        <v>12</v>
      </c>
      <c r="E7" s="28">
        <f>C7*D7</f>
        <v>51007.320000000007</v>
      </c>
      <c r="F7" s="27">
        <v>6</v>
      </c>
      <c r="G7" s="28">
        <f>C7*F7</f>
        <v>25503.660000000003</v>
      </c>
      <c r="H7" s="27">
        <v>2.5</v>
      </c>
      <c r="I7" s="28">
        <f>C7*H7</f>
        <v>10626.525000000001</v>
      </c>
      <c r="J7" s="27">
        <v>12</v>
      </c>
      <c r="K7" s="28">
        <f>C7*J7</f>
        <v>51007.320000000007</v>
      </c>
      <c r="L7" s="27">
        <v>2</v>
      </c>
      <c r="M7" s="28">
        <f>C7*L7</f>
        <v>8501.2200000000012</v>
      </c>
      <c r="N7" s="27">
        <v>2.5</v>
      </c>
      <c r="O7" s="28">
        <f>C7*N7</f>
        <v>10626.525000000001</v>
      </c>
      <c r="P7" s="27">
        <v>14</v>
      </c>
      <c r="Q7" s="28">
        <f>C7*P7</f>
        <v>59508.540000000008</v>
      </c>
      <c r="R7" s="27">
        <v>4</v>
      </c>
      <c r="S7" s="28">
        <f>C7*R7</f>
        <v>17002.440000000002</v>
      </c>
      <c r="T7" s="27">
        <v>2</v>
      </c>
      <c r="U7" s="28">
        <f>C7*T7</f>
        <v>8501.2200000000012</v>
      </c>
      <c r="V7" s="28">
        <f>E7+G7+I7+K7+M7+O7+Q7+S7+U7</f>
        <v>242284.77000000002</v>
      </c>
      <c r="W7" s="28"/>
      <c r="X7" s="28">
        <f>V7*30.2/100</f>
        <v>73170.000540000008</v>
      </c>
      <c r="Y7" s="29">
        <v>1.038</v>
      </c>
      <c r="Z7" s="28">
        <f>((V7/12)*11)+((V7/12)*Y7)</f>
        <v>243052.00510500002</v>
      </c>
      <c r="AA7" s="28"/>
      <c r="AB7" s="48">
        <f>Z7*AA11</f>
        <v>73401.705541710005</v>
      </c>
      <c r="AC7" s="69">
        <v>1.038</v>
      </c>
      <c r="AD7" s="70">
        <f>C7*AC7</f>
        <v>4412.1331800000007</v>
      </c>
    </row>
    <row r="8" spans="1:30" s="3" customFormat="1" ht="12.75">
      <c r="A8" s="13" t="s">
        <v>12</v>
      </c>
      <c r="B8" s="2"/>
      <c r="C8" s="28">
        <f>'аппарат оплата труда 2018 год'!AD8</f>
        <v>49260.366000000002</v>
      </c>
      <c r="D8" s="4">
        <v>12</v>
      </c>
      <c r="E8" s="4">
        <f>C8*D8</f>
        <v>591124.39199999999</v>
      </c>
      <c r="F8" s="2">
        <v>6</v>
      </c>
      <c r="G8" s="4">
        <f>C8*F8</f>
        <v>295562.196</v>
      </c>
      <c r="H8" s="2">
        <v>2.5</v>
      </c>
      <c r="I8" s="4">
        <f>C8*H8</f>
        <v>123150.91500000001</v>
      </c>
      <c r="J8" s="2">
        <v>12</v>
      </c>
      <c r="K8" s="4">
        <f>C8*J8</f>
        <v>591124.39199999999</v>
      </c>
      <c r="L8" s="2">
        <v>2</v>
      </c>
      <c r="M8" s="4">
        <f>C8*L8</f>
        <v>98520.732000000004</v>
      </c>
      <c r="N8" s="2">
        <v>2.5</v>
      </c>
      <c r="O8" s="4">
        <f>C8*N8</f>
        <v>123150.91500000001</v>
      </c>
      <c r="P8" s="2">
        <v>14</v>
      </c>
      <c r="Q8" s="4">
        <f>C8*P8</f>
        <v>689645.12400000007</v>
      </c>
      <c r="R8" s="2">
        <v>4</v>
      </c>
      <c r="S8" s="4">
        <f>C8*R8</f>
        <v>197041.46400000001</v>
      </c>
      <c r="T8" s="2">
        <v>2</v>
      </c>
      <c r="U8" s="4">
        <f>C8*T8</f>
        <v>98520.732000000004</v>
      </c>
      <c r="V8" s="4">
        <f>E8+G8+I8+K8+M8+O8+Q8+S8+U8</f>
        <v>2807840.8620000002</v>
      </c>
      <c r="W8" s="4"/>
      <c r="X8" s="4">
        <f>V8*30.2/100</f>
        <v>847967.94032399997</v>
      </c>
      <c r="Y8" s="5">
        <v>1.038</v>
      </c>
      <c r="Z8" s="4">
        <f>((V8/12)*11)+((V8/12)*Y8)</f>
        <v>2816732.3580630003</v>
      </c>
      <c r="AA8" s="4"/>
      <c r="AB8" s="39">
        <f>Z8*AA11</f>
        <v>850653.17213502608</v>
      </c>
      <c r="AC8" s="66">
        <v>1.038</v>
      </c>
      <c r="AD8" s="14">
        <f>C8*AC8</f>
        <v>51132.259908</v>
      </c>
    </row>
    <row r="9" spans="1:30" s="3" customFormat="1" ht="12.75">
      <c r="A9" s="13" t="s">
        <v>13</v>
      </c>
      <c r="B9" s="2"/>
      <c r="C9" s="28">
        <f>'аппарат оплата труда 2018 год'!AD9</f>
        <v>128442.12000000001</v>
      </c>
      <c r="D9" s="4">
        <v>12</v>
      </c>
      <c r="E9" s="4">
        <f>C9*D9</f>
        <v>1541305.4400000002</v>
      </c>
      <c r="F9" s="2">
        <v>6</v>
      </c>
      <c r="G9" s="4">
        <f>C9*F9</f>
        <v>770652.72000000009</v>
      </c>
      <c r="H9" s="2">
        <v>2.5</v>
      </c>
      <c r="I9" s="4">
        <f>C9*H9</f>
        <v>321105.30000000005</v>
      </c>
      <c r="J9" s="2">
        <v>12</v>
      </c>
      <c r="K9" s="4">
        <f>C9*J9</f>
        <v>1541305.4400000002</v>
      </c>
      <c r="L9" s="2">
        <v>2</v>
      </c>
      <c r="M9" s="4">
        <f>C9*L9</f>
        <v>256884.24000000002</v>
      </c>
      <c r="N9" s="2">
        <v>2.5</v>
      </c>
      <c r="O9" s="4">
        <f>C9*N9</f>
        <v>321105.30000000005</v>
      </c>
      <c r="P9" s="2">
        <v>14</v>
      </c>
      <c r="Q9" s="4">
        <f>C9*P9</f>
        <v>1798189.6800000002</v>
      </c>
      <c r="R9" s="2">
        <v>4</v>
      </c>
      <c r="S9" s="4">
        <f>C9*R9</f>
        <v>513768.48000000004</v>
      </c>
      <c r="T9" s="2">
        <v>2</v>
      </c>
      <c r="U9" s="4">
        <f>C9*T9</f>
        <v>256884.24000000002</v>
      </c>
      <c r="V9" s="4">
        <f>E9+G9+I9+K9+M9+O9+Q9+S9+U9</f>
        <v>7321200.8400000017</v>
      </c>
      <c r="W9" s="4"/>
      <c r="X9" s="4">
        <f>V9*30.2/100</f>
        <v>2211002.6536800005</v>
      </c>
      <c r="Y9" s="5">
        <v>1.038</v>
      </c>
      <c r="Z9" s="4">
        <f>((V9/12)*11)+((V9/12)*Y9)</f>
        <v>7344384.6426600022</v>
      </c>
      <c r="AA9" s="4"/>
      <c r="AB9" s="39">
        <f>Z9*AA11</f>
        <v>2218004.1620833208</v>
      </c>
      <c r="AC9" s="66">
        <v>1.038</v>
      </c>
      <c r="AD9" s="14">
        <f>C9*AC9</f>
        <v>133322.92056000003</v>
      </c>
    </row>
    <row r="10" spans="1:30" s="3" customFormat="1" ht="13.5" thickBot="1">
      <c r="A10" s="18" t="s">
        <v>14</v>
      </c>
      <c r="B10" s="19"/>
      <c r="C10" s="28">
        <f>'аппарат оплата труда 2018 год'!AD10</f>
        <v>15313.614000000001</v>
      </c>
      <c r="D10" s="20">
        <v>12</v>
      </c>
      <c r="E10" s="20">
        <f>C10*D10</f>
        <v>183763.36800000002</v>
      </c>
      <c r="F10" s="19">
        <v>6</v>
      </c>
      <c r="G10" s="20">
        <f>C10*F10</f>
        <v>91881.684000000008</v>
      </c>
      <c r="H10" s="19">
        <v>2.5</v>
      </c>
      <c r="I10" s="20">
        <f>C10*H10</f>
        <v>38284.035000000003</v>
      </c>
      <c r="J10" s="19">
        <v>12</v>
      </c>
      <c r="K10" s="20">
        <f>C10*J10</f>
        <v>183763.36800000002</v>
      </c>
      <c r="L10" s="19">
        <v>2</v>
      </c>
      <c r="M10" s="20">
        <f>C10*L10</f>
        <v>30627.228000000003</v>
      </c>
      <c r="N10" s="19">
        <v>2.5</v>
      </c>
      <c r="O10" s="20">
        <f>C10*N10</f>
        <v>38284.035000000003</v>
      </c>
      <c r="P10" s="19">
        <v>14</v>
      </c>
      <c r="Q10" s="20">
        <f>C10*P10</f>
        <v>214390.59600000002</v>
      </c>
      <c r="R10" s="19">
        <v>4</v>
      </c>
      <c r="S10" s="20">
        <f>C10*R10</f>
        <v>61254.456000000006</v>
      </c>
      <c r="T10" s="19">
        <v>2</v>
      </c>
      <c r="U10" s="20">
        <f>C10*T10</f>
        <v>30627.228000000003</v>
      </c>
      <c r="V10" s="20">
        <f>E10+G10+I10+K10+M10+O10+Q10+S10+U10</f>
        <v>872875.99800000014</v>
      </c>
      <c r="W10" s="20"/>
      <c r="X10" s="20">
        <f>V10*30.2/100</f>
        <v>263608.55139600002</v>
      </c>
      <c r="Y10" s="21">
        <v>1.038</v>
      </c>
      <c r="Z10" s="20">
        <f>((V10/12)*11)+((V10/12)*Y10)</f>
        <v>875640.10532700014</v>
      </c>
      <c r="AA10" s="20"/>
      <c r="AB10" s="49">
        <f>Z10*AA11</f>
        <v>264443.31180875405</v>
      </c>
      <c r="AC10" s="47">
        <v>1.038</v>
      </c>
      <c r="AD10" s="62">
        <f>C10*AC10</f>
        <v>15895.531332000002</v>
      </c>
    </row>
    <row r="11" spans="1:30" s="3" customFormat="1" ht="28.5" customHeight="1" thickBot="1">
      <c r="A11" s="22" t="s">
        <v>16</v>
      </c>
      <c r="B11" s="23"/>
      <c r="C11" s="24">
        <f>C8+C9+C10+C7</f>
        <v>197266.71000000002</v>
      </c>
      <c r="D11" s="24"/>
      <c r="E11" s="24"/>
      <c r="F11" s="23"/>
      <c r="G11" s="24"/>
      <c r="H11" s="23"/>
      <c r="I11" s="24"/>
      <c r="J11" s="23"/>
      <c r="K11" s="24"/>
      <c r="L11" s="23"/>
      <c r="M11" s="24"/>
      <c r="N11" s="23"/>
      <c r="O11" s="24"/>
      <c r="P11" s="23"/>
      <c r="Q11" s="24"/>
      <c r="R11" s="23"/>
      <c r="S11" s="24"/>
      <c r="T11" s="23"/>
      <c r="U11" s="24"/>
      <c r="V11" s="24">
        <f>V8+V9+V10+V7</f>
        <v>11244202.470000001</v>
      </c>
      <c r="W11" s="25">
        <v>0.30199999999999999</v>
      </c>
      <c r="X11" s="24">
        <f>V11*W11</f>
        <v>3395749.1459400002</v>
      </c>
      <c r="Y11" s="25"/>
      <c r="Z11" s="24">
        <f>Z7+Z8+Z9+Z10</f>
        <v>11279809.111155003</v>
      </c>
      <c r="AA11" s="25">
        <v>0.30199999999999999</v>
      </c>
      <c r="AB11" s="50">
        <f>AB7+AB8+AB9+AB10</f>
        <v>3406502.3515688111</v>
      </c>
      <c r="AC11" s="67"/>
      <c r="AD11" s="68"/>
    </row>
    <row r="13" spans="1:30" s="3" customFormat="1" ht="12.75">
      <c r="A13" s="80" t="s">
        <v>29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</row>
    <row r="14" spans="1:30" s="3" customFormat="1" ht="13.5" thickBot="1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5"/>
      <c r="S14" s="55"/>
      <c r="T14" s="55"/>
      <c r="U14" s="55"/>
      <c r="V14" s="55"/>
      <c r="W14" s="55"/>
      <c r="X14" s="55"/>
    </row>
    <row r="15" spans="1:30" s="7" customFormat="1" ht="38.25" customHeight="1">
      <c r="A15" s="40"/>
      <c r="B15" s="41"/>
      <c r="C15" s="53" t="s">
        <v>17</v>
      </c>
      <c r="D15" s="83" t="s">
        <v>18</v>
      </c>
      <c r="E15" s="84"/>
      <c r="F15" s="85" t="s">
        <v>19</v>
      </c>
      <c r="G15" s="85"/>
      <c r="H15" s="41"/>
      <c r="I15" s="53" t="s">
        <v>20</v>
      </c>
      <c r="J15" s="88" t="s">
        <v>21</v>
      </c>
      <c r="K15" s="88"/>
      <c r="L15" s="41"/>
      <c r="M15" s="52" t="s">
        <v>22</v>
      </c>
      <c r="N15" s="40" t="s">
        <v>30</v>
      </c>
      <c r="O15" s="41"/>
      <c r="P15" s="41"/>
      <c r="Q15" s="56" t="s">
        <v>31</v>
      </c>
      <c r="R15" s="40"/>
      <c r="S15" s="73" t="s">
        <v>33</v>
      </c>
      <c r="T15" s="58"/>
      <c r="U15" s="58"/>
      <c r="V15" s="58"/>
      <c r="W15" s="58"/>
      <c r="X15" s="58"/>
    </row>
    <row r="16" spans="1:30" s="7" customFormat="1" ht="12.75">
      <c r="A16" s="42"/>
      <c r="B16" s="8"/>
      <c r="C16" s="9"/>
      <c r="D16" s="9"/>
      <c r="E16" s="9"/>
      <c r="F16" s="9"/>
      <c r="G16" s="9"/>
      <c r="H16" s="8"/>
      <c r="I16" s="9"/>
      <c r="J16" s="10"/>
      <c r="K16" s="10"/>
      <c r="L16" s="8"/>
      <c r="M16" s="46"/>
      <c r="N16" s="42"/>
      <c r="O16" s="8" t="s">
        <v>26</v>
      </c>
      <c r="P16" s="8"/>
      <c r="Q16" s="38" t="s">
        <v>26</v>
      </c>
      <c r="R16" s="42"/>
      <c r="S16" s="61"/>
      <c r="T16" s="58"/>
      <c r="U16" s="58"/>
      <c r="V16" s="58"/>
      <c r="W16" s="58"/>
      <c r="X16" s="58"/>
    </row>
    <row r="17" spans="1:24" s="7" customFormat="1" ht="12.75">
      <c r="A17" s="42"/>
      <c r="B17" s="8"/>
      <c r="C17" s="9"/>
      <c r="D17" s="9"/>
      <c r="E17" s="9"/>
      <c r="F17" s="9"/>
      <c r="G17" s="9"/>
      <c r="H17" s="8"/>
      <c r="I17" s="9"/>
      <c r="J17" s="10"/>
      <c r="K17" s="10"/>
      <c r="L17" s="8"/>
      <c r="M17" s="46"/>
      <c r="N17" s="42"/>
      <c r="O17" s="8"/>
      <c r="P17" s="8"/>
      <c r="Q17" s="38"/>
      <c r="R17" s="42"/>
      <c r="S17" s="61"/>
      <c r="T17" s="58"/>
      <c r="U17" s="58"/>
      <c r="V17" s="58"/>
      <c r="W17" s="58"/>
      <c r="X17" s="58"/>
    </row>
    <row r="18" spans="1:24" s="3" customFormat="1" ht="13.5" thickBot="1">
      <c r="A18" s="30"/>
      <c r="B18" s="15"/>
      <c r="C18" s="43">
        <f>'аппарат оплата труда 2018 год'!S18</f>
        <v>38406</v>
      </c>
      <c r="D18" s="17">
        <v>0.5</v>
      </c>
      <c r="E18" s="16">
        <f>C18*D18</f>
        <v>19203</v>
      </c>
      <c r="F18" s="79">
        <v>74000</v>
      </c>
      <c r="G18" s="79"/>
      <c r="H18" s="15"/>
      <c r="I18" s="16">
        <f>((C18+E18)*12)+F18</f>
        <v>765308</v>
      </c>
      <c r="J18" s="17">
        <v>0.30199999999999999</v>
      </c>
      <c r="K18" s="16">
        <f>I18*J18</f>
        <v>231123.016</v>
      </c>
      <c r="L18" s="15"/>
      <c r="M18" s="44">
        <f>I18+K18</f>
        <v>996431.01600000006</v>
      </c>
      <c r="N18" s="47">
        <v>1.038</v>
      </c>
      <c r="O18" s="16">
        <f>(I18/12)*11+(I18/12)*N18</f>
        <v>767731.47533333325</v>
      </c>
      <c r="P18" s="17">
        <v>0.30199999999999999</v>
      </c>
      <c r="Q18" s="44">
        <f>O18*P18</f>
        <v>231854.90555066665</v>
      </c>
      <c r="R18" s="47">
        <v>1.038</v>
      </c>
      <c r="S18" s="62">
        <f>C18*R18</f>
        <v>39865.428</v>
      </c>
      <c r="T18" s="60"/>
      <c r="U18" s="59"/>
      <c r="V18" s="59"/>
      <c r="W18" s="59"/>
      <c r="X18" s="59"/>
    </row>
    <row r="19" spans="1:24" s="3" customFormat="1" ht="12.75">
      <c r="F19" s="80"/>
      <c r="G19" s="80"/>
      <c r="R19" s="60"/>
      <c r="S19" s="60"/>
      <c r="T19" s="60"/>
      <c r="U19" s="60"/>
      <c r="V19" s="60"/>
      <c r="W19" s="60"/>
      <c r="X19" s="60"/>
    </row>
    <row r="20" spans="1:24" s="3" customFormat="1" ht="12.75">
      <c r="F20" s="80"/>
      <c r="G20" s="80"/>
    </row>
    <row r="21" spans="1:24" s="3" customFormat="1" ht="25.5">
      <c r="A21" s="2"/>
      <c r="B21" s="2"/>
      <c r="C21" s="74" t="s">
        <v>38</v>
      </c>
      <c r="D21" s="2" t="s">
        <v>39</v>
      </c>
      <c r="E21" s="2" t="s">
        <v>31</v>
      </c>
    </row>
    <row r="22" spans="1:24" s="3" customFormat="1" ht="12.75">
      <c r="A22" s="2"/>
      <c r="B22" s="2"/>
      <c r="C22" s="2"/>
      <c r="D22" s="2"/>
      <c r="E22" s="5">
        <v>0.30199999999999999</v>
      </c>
    </row>
    <row r="23" spans="1:24" s="3" customFormat="1" ht="12.75">
      <c r="A23" s="2"/>
      <c r="B23" s="2"/>
      <c r="C23" s="2"/>
      <c r="D23" s="2"/>
      <c r="E23" s="2"/>
    </row>
    <row r="24" spans="1:24">
      <c r="A24" s="75" t="s">
        <v>37</v>
      </c>
      <c r="B24" s="75"/>
      <c r="C24" s="75">
        <v>8</v>
      </c>
      <c r="D24" s="76">
        <f>(O18/12)*C24</f>
        <v>511820.98355555552</v>
      </c>
      <c r="E24" s="76">
        <f>D24*E22</f>
        <v>154569.93703377777</v>
      </c>
    </row>
    <row r="25" spans="1:24">
      <c r="A25" s="2" t="s">
        <v>23</v>
      </c>
      <c r="B25" s="75"/>
      <c r="C25" s="75">
        <v>8</v>
      </c>
      <c r="D25" s="76">
        <f>(Z7/12)*C25</f>
        <v>162034.67007000002</v>
      </c>
      <c r="E25" s="76">
        <f>D25*E22</f>
        <v>48934.470361140004</v>
      </c>
    </row>
    <row r="26" spans="1:24">
      <c r="A26" s="2" t="s">
        <v>12</v>
      </c>
      <c r="B26" s="75"/>
      <c r="C26" s="75">
        <v>8</v>
      </c>
      <c r="D26" s="76">
        <f>(Z8/12)*C26</f>
        <v>1877821.5720420002</v>
      </c>
      <c r="E26" s="76">
        <f>D26*E22</f>
        <v>567102.11475668405</v>
      </c>
    </row>
    <row r="27" spans="1:24">
      <c r="A27" s="2" t="s">
        <v>13</v>
      </c>
      <c r="B27" s="75"/>
      <c r="C27" s="75">
        <v>8</v>
      </c>
      <c r="D27" s="76">
        <f>(Z9/12)*C27</f>
        <v>4896256.4284400018</v>
      </c>
      <c r="E27" s="76">
        <f>D27*E22</f>
        <v>1478669.4413888806</v>
      </c>
    </row>
    <row r="28" spans="1:24">
      <c r="A28" s="2" t="s">
        <v>14</v>
      </c>
      <c r="B28" s="75"/>
      <c r="C28" s="75">
        <v>8</v>
      </c>
      <c r="D28" s="76">
        <f>(Z10/12)*C28</f>
        <v>583760.0702180001</v>
      </c>
      <c r="E28" s="76">
        <f>D28*E22</f>
        <v>176295.54120583602</v>
      </c>
    </row>
    <row r="29" spans="1:24">
      <c r="A29" s="75"/>
      <c r="B29" s="75"/>
      <c r="C29" s="75"/>
      <c r="D29" s="76">
        <f>D24+D25+D26+D27+D28</f>
        <v>8031693.7243255582</v>
      </c>
      <c r="E29" s="76">
        <f>E24+E25+E26+E27+E28</f>
        <v>2425571.5047463183</v>
      </c>
    </row>
  </sheetData>
  <mergeCells count="19">
    <mergeCell ref="A2:X2"/>
    <mergeCell ref="B4:E4"/>
    <mergeCell ref="F4:G4"/>
    <mergeCell ref="H4:I4"/>
    <mergeCell ref="J4:K4"/>
    <mergeCell ref="L4:M4"/>
    <mergeCell ref="N4:O4"/>
    <mergeCell ref="P4:Q4"/>
    <mergeCell ref="R4:S4"/>
    <mergeCell ref="T4:U4"/>
    <mergeCell ref="F18:G18"/>
    <mergeCell ref="F19:G19"/>
    <mergeCell ref="F20:G20"/>
    <mergeCell ref="W4:X4"/>
    <mergeCell ref="AC4:AD4"/>
    <mergeCell ref="A13:X13"/>
    <mergeCell ref="D15:E15"/>
    <mergeCell ref="F15:G15"/>
    <mergeCell ref="J15:K15"/>
  </mergeCells>
  <pageMargins left="0.70866141732283472" right="0.70866141732283472" top="0.74803149606299213" bottom="0.74803149606299213" header="0.31496062992125984" footer="0.31496062992125984"/>
  <pageSetup paperSize="9" scale="64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D29"/>
  <sheetViews>
    <sheetView tabSelected="1"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D28" sqref="D28"/>
    </sheetView>
  </sheetViews>
  <sheetFormatPr defaultRowHeight="15"/>
  <cols>
    <col min="1" max="1" width="26.28515625" customWidth="1"/>
    <col min="2" max="2" width="3.140625" customWidth="1"/>
    <col min="3" max="3" width="11.42578125" customWidth="1"/>
    <col min="4" max="4" width="12.5703125" customWidth="1"/>
    <col min="5" max="5" width="12" customWidth="1"/>
    <col min="6" max="6" width="7.7109375" customWidth="1"/>
    <col min="7" max="7" width="11.28515625" customWidth="1"/>
    <col min="8" max="8" width="12.7109375" customWidth="1"/>
    <col min="9" max="9" width="14.140625" customWidth="1"/>
    <col min="10" max="10" width="13.85546875" customWidth="1"/>
    <col min="11" max="11" width="12.28515625" customWidth="1"/>
    <col min="12" max="12" width="11.42578125" customWidth="1"/>
    <col min="13" max="13" width="13.7109375" customWidth="1"/>
    <col min="14" max="14" width="7.42578125" customWidth="1"/>
    <col min="15" max="15" width="11.5703125" customWidth="1"/>
    <col min="16" max="16" width="6.85546875" customWidth="1"/>
    <col min="17" max="17" width="13" customWidth="1"/>
    <col min="18" max="18" width="7.7109375" customWidth="1"/>
    <col min="19" max="19" width="10.85546875" customWidth="1"/>
    <col min="20" max="20" width="8.42578125" customWidth="1"/>
    <col min="21" max="21" width="11.28515625" customWidth="1"/>
    <col min="22" max="22" width="13.85546875" customWidth="1"/>
    <col min="23" max="23" width="7" customWidth="1"/>
    <col min="24" max="24" width="14.28515625" customWidth="1"/>
    <col min="25" max="25" width="10.7109375" customWidth="1"/>
    <col min="26" max="26" width="14.28515625" customWidth="1"/>
    <col min="27" max="27" width="8.140625" customWidth="1"/>
    <col min="28" max="28" width="14" customWidth="1"/>
    <col min="29" max="29" width="11.140625" customWidth="1"/>
    <col min="30" max="30" width="12.42578125" customWidth="1"/>
  </cols>
  <sheetData>
    <row r="2" spans="1:30">
      <c r="A2" s="82" t="s">
        <v>36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</row>
    <row r="3" spans="1:30" ht="15.75" thickBot="1"/>
    <row r="4" spans="1:30" s="1" customFormat="1" ht="87" customHeight="1">
      <c r="A4" s="31"/>
      <c r="B4" s="89" t="s">
        <v>0</v>
      </c>
      <c r="C4" s="90"/>
      <c r="D4" s="90"/>
      <c r="E4" s="91"/>
      <c r="F4" s="81" t="s">
        <v>1</v>
      </c>
      <c r="G4" s="81"/>
      <c r="H4" s="81" t="s">
        <v>2</v>
      </c>
      <c r="I4" s="81"/>
      <c r="J4" s="81" t="s">
        <v>3</v>
      </c>
      <c r="K4" s="81"/>
      <c r="L4" s="81" t="s">
        <v>4</v>
      </c>
      <c r="M4" s="81"/>
      <c r="N4" s="81" t="s">
        <v>5</v>
      </c>
      <c r="O4" s="81"/>
      <c r="P4" s="81" t="s">
        <v>6</v>
      </c>
      <c r="Q4" s="81"/>
      <c r="R4" s="81" t="s">
        <v>7</v>
      </c>
      <c r="S4" s="81"/>
      <c r="T4" s="81" t="s">
        <v>8</v>
      </c>
      <c r="U4" s="81"/>
      <c r="V4" s="54" t="s">
        <v>15</v>
      </c>
      <c r="W4" s="86" t="s">
        <v>9</v>
      </c>
      <c r="X4" s="87"/>
      <c r="Y4" s="56" t="s">
        <v>28</v>
      </c>
      <c r="Z4" s="57"/>
      <c r="AA4" s="31"/>
      <c r="AB4" s="56" t="s">
        <v>21</v>
      </c>
      <c r="AC4" s="77" t="s">
        <v>32</v>
      </c>
      <c r="AD4" s="78"/>
    </row>
    <row r="5" spans="1:30" s="1" customFormat="1" ht="15" customHeight="1">
      <c r="A5" s="10"/>
      <c r="B5" s="10"/>
      <c r="C5" s="10" t="s">
        <v>10</v>
      </c>
      <c r="D5" s="10"/>
      <c r="E5" s="10" t="s">
        <v>11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0"/>
      <c r="X5" s="10"/>
      <c r="Y5" s="10" t="s">
        <v>24</v>
      </c>
      <c r="Z5" s="10" t="s">
        <v>27</v>
      </c>
      <c r="AA5" s="10"/>
      <c r="AB5" s="63" t="s">
        <v>27</v>
      </c>
      <c r="AC5" s="64"/>
      <c r="AD5" s="65"/>
    </row>
    <row r="6" spans="1:30" s="11" customFormat="1" ht="12.75" customHeight="1" thickBot="1">
      <c r="A6" s="33">
        <v>1</v>
      </c>
      <c r="B6" s="34">
        <v>2</v>
      </c>
      <c r="C6" s="34">
        <v>3</v>
      </c>
      <c r="D6" s="34">
        <v>4</v>
      </c>
      <c r="E6" s="34">
        <v>5</v>
      </c>
      <c r="F6" s="35">
        <v>6</v>
      </c>
      <c r="G6" s="35">
        <v>7</v>
      </c>
      <c r="H6" s="35">
        <v>8</v>
      </c>
      <c r="I6" s="35">
        <v>9</v>
      </c>
      <c r="J6" s="35">
        <v>10</v>
      </c>
      <c r="K6" s="35">
        <v>11</v>
      </c>
      <c r="L6" s="35">
        <v>12</v>
      </c>
      <c r="M6" s="35">
        <v>13</v>
      </c>
      <c r="N6" s="35">
        <v>14</v>
      </c>
      <c r="O6" s="35">
        <v>15</v>
      </c>
      <c r="P6" s="35">
        <v>16</v>
      </c>
      <c r="Q6" s="35">
        <v>17</v>
      </c>
      <c r="R6" s="35">
        <v>18</v>
      </c>
      <c r="S6" s="35">
        <v>19</v>
      </c>
      <c r="T6" s="35">
        <v>20</v>
      </c>
      <c r="U6" s="35">
        <v>21</v>
      </c>
      <c r="V6" s="35">
        <v>22</v>
      </c>
      <c r="W6" s="36">
        <v>23</v>
      </c>
      <c r="X6" s="37">
        <v>24</v>
      </c>
      <c r="Y6" s="34">
        <v>25</v>
      </c>
      <c r="Z6" s="34">
        <v>26</v>
      </c>
      <c r="AA6" s="33">
        <v>29</v>
      </c>
      <c r="AB6" s="36">
        <v>30</v>
      </c>
      <c r="AC6" s="71">
        <v>31</v>
      </c>
      <c r="AD6" s="72">
        <v>32</v>
      </c>
    </row>
    <row r="7" spans="1:30" s="3" customFormat="1" ht="12.75">
      <c r="A7" s="26" t="s">
        <v>23</v>
      </c>
      <c r="B7" s="27"/>
      <c r="C7" s="28">
        <f>'аппарат оплата труда 2019'!AD7</f>
        <v>4412.1331800000007</v>
      </c>
      <c r="D7" s="28">
        <v>12</v>
      </c>
      <c r="E7" s="28">
        <f>C7*D7</f>
        <v>52945.598160000009</v>
      </c>
      <c r="F7" s="27">
        <v>6</v>
      </c>
      <c r="G7" s="28">
        <f>C7*F7</f>
        <v>26472.799080000004</v>
      </c>
      <c r="H7" s="27">
        <v>2.5</v>
      </c>
      <c r="I7" s="28">
        <f>C7*H7</f>
        <v>11030.332950000002</v>
      </c>
      <c r="J7" s="27">
        <v>12</v>
      </c>
      <c r="K7" s="28">
        <f>C7*J7</f>
        <v>52945.598160000009</v>
      </c>
      <c r="L7" s="27">
        <v>2</v>
      </c>
      <c r="M7" s="28">
        <f>C7*L7</f>
        <v>8824.2663600000014</v>
      </c>
      <c r="N7" s="27">
        <v>2.5</v>
      </c>
      <c r="O7" s="28">
        <f>C7*N7</f>
        <v>11030.332950000002</v>
      </c>
      <c r="P7" s="27">
        <v>14</v>
      </c>
      <c r="Q7" s="28">
        <f>C7*P7</f>
        <v>61769.86452000001</v>
      </c>
      <c r="R7" s="27">
        <v>4</v>
      </c>
      <c r="S7" s="28">
        <f>C7*R7</f>
        <v>17648.532720000003</v>
      </c>
      <c r="T7" s="27">
        <v>2</v>
      </c>
      <c r="U7" s="28">
        <f>C7*T7</f>
        <v>8824.2663600000014</v>
      </c>
      <c r="V7" s="28">
        <f>E7+G7+I7+K7+M7+O7+Q7+S7+U7</f>
        <v>251491.59126000007</v>
      </c>
      <c r="W7" s="28"/>
      <c r="X7" s="28">
        <f>V7*30.2/100</f>
        <v>75950.460560520019</v>
      </c>
      <c r="Y7" s="29">
        <v>1.038</v>
      </c>
      <c r="Z7" s="28">
        <f>((V7/12)*11)+((V7/12)*Y7)</f>
        <v>252287.98129899008</v>
      </c>
      <c r="AA7" s="28"/>
      <c r="AB7" s="48">
        <f>Z7*AA11</f>
        <v>76190.970352295</v>
      </c>
      <c r="AC7" s="69">
        <v>1.038</v>
      </c>
      <c r="AD7" s="70">
        <f>C7*AC7</f>
        <v>4579.7942408400013</v>
      </c>
    </row>
    <row r="8" spans="1:30" s="3" customFormat="1" ht="12.75">
      <c r="A8" s="13" t="s">
        <v>12</v>
      </c>
      <c r="B8" s="2"/>
      <c r="C8" s="28">
        <f>'аппарат оплата труда 2019'!AD8</f>
        <v>51132.259908</v>
      </c>
      <c r="D8" s="4">
        <v>12</v>
      </c>
      <c r="E8" s="4">
        <f>C8*D8</f>
        <v>613587.11889599997</v>
      </c>
      <c r="F8" s="2">
        <v>6</v>
      </c>
      <c r="G8" s="4">
        <f>C8*F8</f>
        <v>306793.55944799999</v>
      </c>
      <c r="H8" s="2">
        <v>2.5</v>
      </c>
      <c r="I8" s="4">
        <f>C8*H8</f>
        <v>127830.64977</v>
      </c>
      <c r="J8" s="2">
        <v>12</v>
      </c>
      <c r="K8" s="4">
        <f>C8*J8</f>
        <v>613587.11889599997</v>
      </c>
      <c r="L8" s="2">
        <v>2</v>
      </c>
      <c r="M8" s="4">
        <f>C8*L8</f>
        <v>102264.519816</v>
      </c>
      <c r="N8" s="2">
        <v>2.5</v>
      </c>
      <c r="O8" s="4">
        <f>C8*N8</f>
        <v>127830.64977</v>
      </c>
      <c r="P8" s="2">
        <v>14</v>
      </c>
      <c r="Q8" s="4">
        <f>C8*P8</f>
        <v>715851.63871199999</v>
      </c>
      <c r="R8" s="2">
        <v>4</v>
      </c>
      <c r="S8" s="4">
        <f>C8*R8</f>
        <v>204529.039632</v>
      </c>
      <c r="T8" s="2">
        <v>2</v>
      </c>
      <c r="U8" s="4">
        <f>C8*T8</f>
        <v>102264.519816</v>
      </c>
      <c r="V8" s="4">
        <f>E8+G8+I8+K8+M8+O8+Q8+S8+U8</f>
        <v>2914538.8147559999</v>
      </c>
      <c r="W8" s="4"/>
      <c r="X8" s="4">
        <f>V8*30.2/100</f>
        <v>880190.72205631202</v>
      </c>
      <c r="Y8" s="5">
        <v>1.038</v>
      </c>
      <c r="Z8" s="4">
        <f>((V8/12)*11)+((V8/12)*Y8)</f>
        <v>2923768.1876693941</v>
      </c>
      <c r="AA8" s="4"/>
      <c r="AB8" s="39">
        <f>Z8*AA11</f>
        <v>882977.99267615704</v>
      </c>
      <c r="AC8" s="66">
        <v>1.038</v>
      </c>
      <c r="AD8" s="14">
        <f>C8*AC8</f>
        <v>53075.285784504005</v>
      </c>
    </row>
    <row r="9" spans="1:30" s="3" customFormat="1" ht="12.75">
      <c r="A9" s="13" t="s">
        <v>13</v>
      </c>
      <c r="B9" s="2"/>
      <c r="C9" s="28">
        <f>'аппарат оплата труда 2019'!AD9</f>
        <v>133322.92056000003</v>
      </c>
      <c r="D9" s="4">
        <v>12</v>
      </c>
      <c r="E9" s="4">
        <f>C9*D9</f>
        <v>1599875.0467200004</v>
      </c>
      <c r="F9" s="2">
        <v>6</v>
      </c>
      <c r="G9" s="4">
        <f>C9*F9</f>
        <v>799937.52336000022</v>
      </c>
      <c r="H9" s="2">
        <v>2.5</v>
      </c>
      <c r="I9" s="4">
        <f>C9*H9</f>
        <v>333307.30140000005</v>
      </c>
      <c r="J9" s="2">
        <v>12</v>
      </c>
      <c r="K9" s="4">
        <f>C9*J9</f>
        <v>1599875.0467200004</v>
      </c>
      <c r="L9" s="2">
        <v>2</v>
      </c>
      <c r="M9" s="4">
        <f>C9*L9</f>
        <v>266645.84112000006</v>
      </c>
      <c r="N9" s="2">
        <v>2.5</v>
      </c>
      <c r="O9" s="4">
        <f>C9*N9</f>
        <v>333307.30140000005</v>
      </c>
      <c r="P9" s="2">
        <v>14</v>
      </c>
      <c r="Q9" s="4">
        <f>C9*P9</f>
        <v>1866520.8878400004</v>
      </c>
      <c r="R9" s="2">
        <v>4</v>
      </c>
      <c r="S9" s="4">
        <f>C9*R9</f>
        <v>533291.68224000011</v>
      </c>
      <c r="T9" s="2">
        <v>2</v>
      </c>
      <c r="U9" s="4">
        <f>C9*T9</f>
        <v>266645.84112000006</v>
      </c>
      <c r="V9" s="4">
        <f>E9+G9+I9+K9+M9+O9+Q9+S9+U9</f>
        <v>7599406.4719200013</v>
      </c>
      <c r="W9" s="4"/>
      <c r="X9" s="4">
        <f>V9*30.2/100</f>
        <v>2295020.7545198407</v>
      </c>
      <c r="Y9" s="5">
        <v>1.038</v>
      </c>
      <c r="Z9" s="4">
        <f>((V9/12)*11)+((V9/12)*Y9)</f>
        <v>7623471.2590810815</v>
      </c>
      <c r="AA9" s="4"/>
      <c r="AB9" s="39">
        <f>Z9*AA11</f>
        <v>2302288.3202424864</v>
      </c>
      <c r="AC9" s="66">
        <v>1.038</v>
      </c>
      <c r="AD9" s="14">
        <f>C9*AC9</f>
        <v>138389.19154128004</v>
      </c>
    </row>
    <row r="10" spans="1:30" s="3" customFormat="1" ht="13.5" thickBot="1">
      <c r="A10" s="18" t="s">
        <v>14</v>
      </c>
      <c r="B10" s="19"/>
      <c r="C10" s="28">
        <f>'аппарат оплата труда 2019'!AD10</f>
        <v>15895.531332000002</v>
      </c>
      <c r="D10" s="20">
        <v>12</v>
      </c>
      <c r="E10" s="20">
        <f>C10*D10</f>
        <v>190746.37598400004</v>
      </c>
      <c r="F10" s="19">
        <v>6</v>
      </c>
      <c r="G10" s="20">
        <f>C10*F10</f>
        <v>95373.187992000021</v>
      </c>
      <c r="H10" s="19">
        <v>2.5</v>
      </c>
      <c r="I10" s="20">
        <f>C10*H10</f>
        <v>39738.828330000004</v>
      </c>
      <c r="J10" s="19">
        <v>12</v>
      </c>
      <c r="K10" s="20">
        <f>C10*J10</f>
        <v>190746.37598400004</v>
      </c>
      <c r="L10" s="19">
        <v>2</v>
      </c>
      <c r="M10" s="20">
        <f>C10*L10</f>
        <v>31791.062664000005</v>
      </c>
      <c r="N10" s="19">
        <v>2.5</v>
      </c>
      <c r="O10" s="20">
        <f>C10*N10</f>
        <v>39738.828330000004</v>
      </c>
      <c r="P10" s="19">
        <v>14</v>
      </c>
      <c r="Q10" s="20">
        <f>C10*P10</f>
        <v>222537.43864800004</v>
      </c>
      <c r="R10" s="19">
        <v>4</v>
      </c>
      <c r="S10" s="20">
        <f>C10*R10</f>
        <v>63582.125328000009</v>
      </c>
      <c r="T10" s="19">
        <v>2</v>
      </c>
      <c r="U10" s="20">
        <f>C10*T10</f>
        <v>31791.062664000005</v>
      </c>
      <c r="V10" s="20">
        <f>E10+G10+I10+K10+M10+O10+Q10+S10+U10</f>
        <v>906045.2859240002</v>
      </c>
      <c r="W10" s="20"/>
      <c r="X10" s="20">
        <f>V10*30.2/100</f>
        <v>273625.67634904804</v>
      </c>
      <c r="Y10" s="21">
        <v>1.038</v>
      </c>
      <c r="Z10" s="20">
        <f>((V10/12)*11)+((V10/12)*Y10)</f>
        <v>908914.42932942614</v>
      </c>
      <c r="AA10" s="20"/>
      <c r="AB10" s="49">
        <f>Z10*AA11</f>
        <v>274492.15765748668</v>
      </c>
      <c r="AC10" s="47">
        <v>1.038</v>
      </c>
      <c r="AD10" s="62">
        <f>C10*AC10</f>
        <v>16499.561522616004</v>
      </c>
    </row>
    <row r="11" spans="1:30" s="3" customFormat="1" ht="28.5" customHeight="1" thickBot="1">
      <c r="A11" s="22" t="s">
        <v>16</v>
      </c>
      <c r="B11" s="23"/>
      <c r="C11" s="24">
        <f>C8+C9+C10+C7</f>
        <v>204762.84498000005</v>
      </c>
      <c r="D11" s="24"/>
      <c r="E11" s="24"/>
      <c r="F11" s="23"/>
      <c r="G11" s="24"/>
      <c r="H11" s="23"/>
      <c r="I11" s="24"/>
      <c r="J11" s="23"/>
      <c r="K11" s="24"/>
      <c r="L11" s="23"/>
      <c r="M11" s="24"/>
      <c r="N11" s="23"/>
      <c r="O11" s="24"/>
      <c r="P11" s="23"/>
      <c r="Q11" s="24"/>
      <c r="R11" s="23"/>
      <c r="S11" s="24"/>
      <c r="T11" s="23"/>
      <c r="U11" s="24"/>
      <c r="V11" s="24">
        <f>V8+V9+V10+V7</f>
        <v>11671482.163860001</v>
      </c>
      <c r="W11" s="25">
        <v>0.30199999999999999</v>
      </c>
      <c r="X11" s="24">
        <f>V11*W11</f>
        <v>3524787.61348572</v>
      </c>
      <c r="Y11" s="25"/>
      <c r="Z11" s="24">
        <f>Z7+Z8+Z9+Z10</f>
        <v>11708441.857378893</v>
      </c>
      <c r="AA11" s="25">
        <v>0.30199999999999999</v>
      </c>
      <c r="AB11" s="50">
        <f>AB7+AB8+AB9+AB10</f>
        <v>3535949.4409284252</v>
      </c>
      <c r="AC11" s="67"/>
      <c r="AD11" s="68"/>
    </row>
    <row r="13" spans="1:30" s="3" customFormat="1" ht="12.75">
      <c r="A13" s="80" t="s">
        <v>29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</row>
    <row r="14" spans="1:30" s="3" customFormat="1" ht="13.5" thickBot="1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5"/>
      <c r="S14" s="55"/>
      <c r="T14" s="55"/>
      <c r="U14" s="55"/>
      <c r="V14" s="55"/>
      <c r="W14" s="55"/>
      <c r="X14" s="55"/>
    </row>
    <row r="15" spans="1:30" s="7" customFormat="1" ht="38.25" customHeight="1">
      <c r="A15" s="40"/>
      <c r="B15" s="41"/>
      <c r="C15" s="53" t="s">
        <v>17</v>
      </c>
      <c r="D15" s="83" t="s">
        <v>18</v>
      </c>
      <c r="E15" s="84"/>
      <c r="F15" s="85" t="s">
        <v>19</v>
      </c>
      <c r="G15" s="85"/>
      <c r="H15" s="41"/>
      <c r="I15" s="53" t="s">
        <v>20</v>
      </c>
      <c r="J15" s="88" t="s">
        <v>21</v>
      </c>
      <c r="K15" s="88"/>
      <c r="L15" s="41"/>
      <c r="M15" s="52" t="s">
        <v>22</v>
      </c>
      <c r="N15" s="40" t="s">
        <v>30</v>
      </c>
      <c r="O15" s="41"/>
      <c r="P15" s="41"/>
      <c r="Q15" s="56" t="s">
        <v>31</v>
      </c>
      <c r="R15" s="40"/>
      <c r="S15" s="73" t="s">
        <v>33</v>
      </c>
      <c r="T15" s="58"/>
      <c r="U15" s="58"/>
      <c r="V15" s="58"/>
      <c r="W15" s="58"/>
      <c r="X15" s="58"/>
    </row>
    <row r="16" spans="1:30" s="7" customFormat="1" ht="12.75">
      <c r="A16" s="42"/>
      <c r="B16" s="8"/>
      <c r="C16" s="9"/>
      <c r="D16" s="9"/>
      <c r="E16" s="9"/>
      <c r="F16" s="9"/>
      <c r="G16" s="9"/>
      <c r="H16" s="8"/>
      <c r="I16" s="9"/>
      <c r="J16" s="10"/>
      <c r="K16" s="10"/>
      <c r="L16" s="8"/>
      <c r="M16" s="46"/>
      <c r="N16" s="42"/>
      <c r="O16" s="8" t="s">
        <v>27</v>
      </c>
      <c r="P16" s="8"/>
      <c r="Q16" s="38" t="s">
        <v>27</v>
      </c>
      <c r="R16" s="42"/>
      <c r="S16" s="61"/>
      <c r="T16" s="58"/>
      <c r="U16" s="58"/>
      <c r="V16" s="58"/>
      <c r="W16" s="58"/>
      <c r="X16" s="58"/>
    </row>
    <row r="17" spans="1:24" s="7" customFormat="1" ht="12.75">
      <c r="A17" s="42"/>
      <c r="B17" s="8"/>
      <c r="C17" s="9"/>
      <c r="D17" s="9"/>
      <c r="E17" s="9"/>
      <c r="F17" s="9"/>
      <c r="G17" s="9"/>
      <c r="H17" s="8"/>
      <c r="I17" s="9"/>
      <c r="J17" s="10"/>
      <c r="K17" s="10"/>
      <c r="L17" s="8"/>
      <c r="M17" s="46"/>
      <c r="N17" s="42"/>
      <c r="O17" s="8"/>
      <c r="P17" s="8"/>
      <c r="Q17" s="38"/>
      <c r="R17" s="42"/>
      <c r="S17" s="61"/>
      <c r="T17" s="58"/>
      <c r="U17" s="58"/>
      <c r="V17" s="58"/>
      <c r="W17" s="58"/>
      <c r="X17" s="58"/>
    </row>
    <row r="18" spans="1:24" s="3" customFormat="1" ht="13.5" thickBot="1">
      <c r="A18" s="30"/>
      <c r="B18" s="15"/>
      <c r="C18" s="43">
        <f>'аппарат оплата труда 2019'!S18</f>
        <v>39865.428</v>
      </c>
      <c r="D18" s="17">
        <v>0.5</v>
      </c>
      <c r="E18" s="16">
        <f>C18*D18</f>
        <v>19932.714</v>
      </c>
      <c r="F18" s="79">
        <v>74000</v>
      </c>
      <c r="G18" s="79"/>
      <c r="H18" s="15"/>
      <c r="I18" s="16">
        <f>((C18+E18)*12)+F18</f>
        <v>791577.70400000003</v>
      </c>
      <c r="J18" s="17">
        <v>0.30199999999999999</v>
      </c>
      <c r="K18" s="16">
        <f>I18*J18</f>
        <v>239056.46660799999</v>
      </c>
      <c r="L18" s="15"/>
      <c r="M18" s="44">
        <f>I18+K18</f>
        <v>1030634.170608</v>
      </c>
      <c r="N18" s="47">
        <v>1.038</v>
      </c>
      <c r="O18" s="16">
        <f>(I18/12)*11+(I18/12)*N18</f>
        <v>794084.3667293333</v>
      </c>
      <c r="P18" s="17">
        <v>0.30199999999999999</v>
      </c>
      <c r="Q18" s="44">
        <f>O18*P18</f>
        <v>239813.47875225864</v>
      </c>
      <c r="R18" s="47">
        <v>1.038</v>
      </c>
      <c r="S18" s="62">
        <f>C18*R18</f>
        <v>41380.314264000001</v>
      </c>
      <c r="T18" s="60"/>
      <c r="U18" s="59"/>
      <c r="V18" s="59"/>
      <c r="W18" s="59"/>
      <c r="X18" s="59"/>
    </row>
    <row r="19" spans="1:24" s="3" customFormat="1" ht="12.75">
      <c r="F19" s="80"/>
      <c r="G19" s="80"/>
      <c r="R19" s="60"/>
      <c r="S19" s="60"/>
      <c r="T19" s="60"/>
      <c r="U19" s="60"/>
      <c r="V19" s="60"/>
      <c r="W19" s="60"/>
      <c r="X19" s="60"/>
    </row>
    <row r="20" spans="1:24" s="3" customFormat="1" ht="12.75">
      <c r="F20" s="80"/>
      <c r="G20" s="80"/>
    </row>
    <row r="21" spans="1:24" s="3" customFormat="1" ht="25.5">
      <c r="A21" s="2"/>
      <c r="B21" s="2"/>
      <c r="C21" s="74" t="s">
        <v>38</v>
      </c>
      <c r="D21" s="2" t="s">
        <v>39</v>
      </c>
      <c r="E21" s="2" t="s">
        <v>31</v>
      </c>
    </row>
    <row r="22" spans="1:24" s="3" customFormat="1" ht="12.75">
      <c r="A22" s="2"/>
      <c r="B22" s="2"/>
      <c r="C22" s="2"/>
      <c r="D22" s="2"/>
      <c r="E22" s="5">
        <v>0.30199999999999999</v>
      </c>
    </row>
    <row r="23" spans="1:24" s="3" customFormat="1" ht="12.75">
      <c r="A23" s="2"/>
      <c r="B23" s="2"/>
      <c r="C23" s="2"/>
      <c r="D23" s="2"/>
      <c r="E23" s="2"/>
    </row>
    <row r="24" spans="1:24">
      <c r="A24" s="75" t="s">
        <v>37</v>
      </c>
      <c r="B24" s="75"/>
      <c r="C24" s="75">
        <v>8</v>
      </c>
      <c r="D24" s="76">
        <f>(O18/12)*C24</f>
        <v>529389.57781955553</v>
      </c>
      <c r="E24" s="76">
        <f>D24*E22</f>
        <v>159875.65250150577</v>
      </c>
    </row>
    <row r="25" spans="1:24">
      <c r="A25" s="2" t="s">
        <v>23</v>
      </c>
      <c r="B25" s="75"/>
      <c r="C25" s="75">
        <v>8</v>
      </c>
      <c r="D25" s="76">
        <f>(Z7/12)*C25</f>
        <v>168191.98753266004</v>
      </c>
      <c r="E25" s="76">
        <f>D25*E22</f>
        <v>50793.980234863331</v>
      </c>
    </row>
    <row r="26" spans="1:24">
      <c r="A26" s="2" t="s">
        <v>12</v>
      </c>
      <c r="B26" s="75"/>
      <c r="C26" s="75">
        <v>8</v>
      </c>
      <c r="D26" s="76">
        <f>(Z8/12)*C26</f>
        <v>1949178.7917795961</v>
      </c>
      <c r="E26" s="76">
        <f>D26*E22</f>
        <v>588651.99511743803</v>
      </c>
    </row>
    <row r="27" spans="1:24">
      <c r="A27" s="2" t="s">
        <v>13</v>
      </c>
      <c r="B27" s="75"/>
      <c r="C27" s="75">
        <v>8</v>
      </c>
      <c r="D27" s="76">
        <f>(Z9/12)*C27</f>
        <v>5082314.172720721</v>
      </c>
      <c r="E27" s="76">
        <f>D27*E22</f>
        <v>1534858.8801616577</v>
      </c>
    </row>
    <row r="28" spans="1:24">
      <c r="A28" s="2" t="s">
        <v>14</v>
      </c>
      <c r="B28" s="75"/>
      <c r="C28" s="75">
        <v>8</v>
      </c>
      <c r="D28" s="76">
        <f>(Z10/12)*C28</f>
        <v>605942.9528862841</v>
      </c>
      <c r="E28" s="76">
        <f>D28*E22</f>
        <v>182994.7717716578</v>
      </c>
    </row>
    <row r="29" spans="1:24">
      <c r="A29" s="75"/>
      <c r="B29" s="75"/>
      <c r="C29" s="75"/>
      <c r="D29" s="76">
        <f>D24+D25+D26+D27+D28</f>
        <v>8335017.4827388171</v>
      </c>
      <c r="E29" s="76">
        <f>E24+E25+E26+E27+E28</f>
        <v>2517175.2797871227</v>
      </c>
    </row>
  </sheetData>
  <mergeCells count="19">
    <mergeCell ref="A2:X2"/>
    <mergeCell ref="B4:E4"/>
    <mergeCell ref="F4:G4"/>
    <mergeCell ref="H4:I4"/>
    <mergeCell ref="J4:K4"/>
    <mergeCell ref="L4:M4"/>
    <mergeCell ref="N4:O4"/>
    <mergeCell ref="P4:Q4"/>
    <mergeCell ref="R4:S4"/>
    <mergeCell ref="T4:U4"/>
    <mergeCell ref="F18:G18"/>
    <mergeCell ref="F19:G19"/>
    <mergeCell ref="F20:G20"/>
    <mergeCell ref="W4:X4"/>
    <mergeCell ref="AC4:AD4"/>
    <mergeCell ref="A13:X13"/>
    <mergeCell ref="D15:E15"/>
    <mergeCell ref="F15:G15"/>
    <mergeCell ref="J15:K15"/>
  </mergeCells>
  <pageMargins left="0.70866141732283472" right="0.70866141732283472" top="0.74803149606299213" bottom="0.74803149606299213" header="0.31496062992125984" footer="0.31496062992125984"/>
  <pageSetup paperSize="9" scale="64" fitToWidth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:K1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аппарат оплата труда 2018 год</vt:lpstr>
      <vt:lpstr>аппарат оплата труда 2019</vt:lpstr>
      <vt:lpstr>аппарат оплата труда 2020</vt:lpstr>
      <vt:lpstr>Лист1</vt:lpstr>
      <vt:lpstr>'аппарат оплата труда 2018 год'!Заголовки_для_печати</vt:lpstr>
      <vt:lpstr>'аппарат оплата труда 2019'!Заголовки_для_печати</vt:lpstr>
      <vt:lpstr>'аппарат оплата труда 2020'!Заголовки_для_печати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Admin</cp:lastModifiedBy>
  <cp:lastPrinted>2017-10-21T14:50:38Z</cp:lastPrinted>
  <dcterms:created xsi:type="dcterms:W3CDTF">2016-11-17T12:38:08Z</dcterms:created>
  <dcterms:modified xsi:type="dcterms:W3CDTF">2017-10-21T14:51:47Z</dcterms:modified>
</cp:coreProperties>
</file>